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Лист1!$N$11:$N$17</definedName>
    <definedName name="КС">Лист1!$N$11:$N$17</definedName>
  </definedNames>
  <calcPr calcId="152511"/>
</workbook>
</file>

<file path=xl/calcChain.xml><?xml version="1.0" encoding="utf-8"?>
<calcChain xmlns="http://schemas.openxmlformats.org/spreadsheetml/2006/main">
  <c r="I13" i="1" l="1"/>
  <c r="I17" i="1"/>
  <c r="I18" i="1"/>
  <c r="I19" i="1"/>
  <c r="I20" i="1"/>
  <c r="I21" i="1"/>
  <c r="I22" i="1"/>
  <c r="I23" i="1"/>
  <c r="I24" i="1"/>
  <c r="I25" i="1"/>
  <c r="I26" i="1"/>
  <c r="I27" i="1"/>
  <c r="I28" i="1"/>
  <c r="AC11" i="1"/>
  <c r="V11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28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27" i="1"/>
  <c r="R28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12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Q12" i="1"/>
  <c r="I12" i="1" s="1"/>
  <c r="Q13" i="1"/>
  <c r="Q14" i="1"/>
  <c r="I14" i="1" s="1"/>
  <c r="Q15" i="1"/>
  <c r="I15" i="1" s="1"/>
  <c r="Q16" i="1"/>
  <c r="I16" i="1" s="1"/>
  <c r="Q17" i="1"/>
  <c r="Q18" i="1"/>
  <c r="Q19" i="1"/>
  <c r="Q20" i="1"/>
  <c r="Q21" i="1"/>
  <c r="Q22" i="1"/>
  <c r="Q23" i="1"/>
  <c r="Q24" i="1"/>
  <c r="Q25" i="1"/>
  <c r="Q26" i="1"/>
  <c r="Q27" i="1"/>
  <c r="AA27" i="1" s="1"/>
  <c r="AB27" i="1" s="1"/>
  <c r="Q28" i="1"/>
  <c r="AA15" i="1" l="1"/>
  <c r="AB15" i="1" s="1"/>
  <c r="J15" i="1"/>
  <c r="Z22" i="1"/>
  <c r="Z26" i="1"/>
  <c r="Z14" i="1"/>
  <c r="AA25" i="1"/>
  <c r="AB25" i="1" s="1"/>
  <c r="J25" i="1" s="1"/>
  <c r="AA21" i="1"/>
  <c r="AB21" i="1" s="1"/>
  <c r="AA13" i="1"/>
  <c r="AB13" i="1" s="1"/>
  <c r="AA23" i="1"/>
  <c r="AB23" i="1" s="1"/>
  <c r="J23" i="1" s="1"/>
  <c r="J27" i="1"/>
  <c r="AA18" i="1"/>
  <c r="AB18" i="1" s="1"/>
  <c r="AA19" i="1"/>
  <c r="AB19" i="1" s="1"/>
  <c r="J19" i="1" s="1"/>
  <c r="AA28" i="1"/>
  <c r="AA24" i="1"/>
  <c r="AB24" i="1" s="1"/>
  <c r="J24" i="1" s="1"/>
  <c r="AA20" i="1"/>
  <c r="AB20" i="1" s="1"/>
  <c r="J20" i="1" s="1"/>
  <c r="AA16" i="1"/>
  <c r="AB16" i="1" s="1"/>
  <c r="J16" i="1" s="1"/>
  <c r="AA12" i="1"/>
  <c r="AB12" i="1" s="1"/>
  <c r="AA14" i="1"/>
  <c r="AB14" i="1" s="1"/>
  <c r="J14" i="1" s="1"/>
  <c r="AA17" i="1"/>
  <c r="AB17" i="1" s="1"/>
  <c r="J17" i="1" s="1"/>
  <c r="AA22" i="1"/>
  <c r="AB22" i="1" s="1"/>
  <c r="J22" i="1" s="1"/>
  <c r="AA26" i="1"/>
  <c r="AB26" i="1" s="1"/>
  <c r="J26" i="1" s="1"/>
  <c r="Z18" i="1"/>
  <c r="Z13" i="1"/>
  <c r="Z17" i="1"/>
  <c r="Z21" i="1"/>
  <c r="Z25" i="1"/>
  <c r="Z12" i="1"/>
  <c r="Z28" i="1"/>
  <c r="Z24" i="1"/>
  <c r="Z20" i="1"/>
  <c r="Z16" i="1"/>
  <c r="Z27" i="1"/>
  <c r="Z23" i="1"/>
  <c r="Z19" i="1"/>
  <c r="Z15" i="1"/>
  <c r="Q11" i="1"/>
  <c r="J21" i="1" l="1"/>
  <c r="J13" i="1"/>
  <c r="J18" i="1"/>
  <c r="AB28" i="1"/>
  <c r="J12" i="1"/>
  <c r="Z11" i="1"/>
  <c r="AA11" i="1"/>
  <c r="F7" i="1"/>
  <c r="F6" i="1"/>
  <c r="F5" i="1"/>
  <c r="F4" i="1"/>
  <c r="F3" i="1"/>
  <c r="F2" i="1"/>
  <c r="J28" i="1" l="1"/>
  <c r="AB11" i="1"/>
  <c r="I11" i="1" s="1"/>
  <c r="J11" i="1" l="1"/>
  <c r="I2" i="1" l="1"/>
  <c r="I3" i="1" s="1"/>
  <c r="I4" i="1" s="1"/>
  <c r="C31" i="1" s="1"/>
</calcChain>
</file>

<file path=xl/sharedStrings.xml><?xml version="1.0" encoding="utf-8"?>
<sst xmlns="http://schemas.openxmlformats.org/spreadsheetml/2006/main" count="64" uniqueCount="60">
  <si>
    <t>спо</t>
  </si>
  <si>
    <t>итоговое вермя</t>
  </si>
  <si>
    <t>начало записи</t>
  </si>
  <si>
    <t>конец записи</t>
  </si>
  <si>
    <t>масштаб</t>
  </si>
  <si>
    <t>время спуска0-100м</t>
  </si>
  <si>
    <t>вход в вороку</t>
  </si>
  <si>
    <t>подход к устью</t>
  </si>
  <si>
    <t>воронка</t>
  </si>
  <si>
    <t>к забою</t>
  </si>
  <si>
    <t>скорость</t>
  </si>
  <si>
    <t>rc</t>
  </si>
  <si>
    <t>рк</t>
  </si>
  <si>
    <t>бмк</t>
  </si>
  <si>
    <t>ггкп</t>
  </si>
  <si>
    <t>акш</t>
  </si>
  <si>
    <t>инкл</t>
  </si>
  <si>
    <t>метод исследования</t>
  </si>
  <si>
    <t>КС</t>
  </si>
  <si>
    <t>КВ</t>
  </si>
  <si>
    <t>ИК</t>
  </si>
  <si>
    <t>БМК,МКВ</t>
  </si>
  <si>
    <t>ГГКп</t>
  </si>
  <si>
    <t>АК</t>
  </si>
  <si>
    <t>шаблон</t>
  </si>
  <si>
    <t>время 0-100</t>
  </si>
  <si>
    <t>время спуска</t>
  </si>
  <si>
    <t>скорость спуска/подъема свободно</t>
  </si>
  <si>
    <t>веря к забою</t>
  </si>
  <si>
    <t>время к воронке</t>
  </si>
  <si>
    <t>интервал исследования</t>
  </si>
  <si>
    <t>РК</t>
  </si>
  <si>
    <t>Инкл</t>
  </si>
  <si>
    <t>время записи 200 масштаб</t>
  </si>
  <si>
    <t>время записи 500 масштаб</t>
  </si>
  <si>
    <t xml:space="preserve">скорость 500 </t>
  </si>
  <si>
    <t>делитель 500</t>
  </si>
  <si>
    <t>скорость 200</t>
  </si>
  <si>
    <t>делитель 200</t>
  </si>
  <si>
    <t>время интервал- за 50м до воронки</t>
  </si>
  <si>
    <t>время воронка устье</t>
  </si>
  <si>
    <t>учитываемое время записи</t>
  </si>
  <si>
    <t>время между спо</t>
  </si>
  <si>
    <t>викиз</t>
  </si>
  <si>
    <t>бквр</t>
  </si>
  <si>
    <t>аинк</t>
  </si>
  <si>
    <t>эмдс</t>
  </si>
  <si>
    <t>сгдт</t>
  </si>
  <si>
    <t>термометрия</t>
  </si>
  <si>
    <t>скорость записи</t>
  </si>
  <si>
    <t>Итого:</t>
  </si>
  <si>
    <t>итого грубое</t>
  </si>
  <si>
    <t>Шпаргалка разработана для облегчения подсчета времени, время явлется ориентировочным и подлежит корректировке</t>
  </si>
  <si>
    <t>забой(вводить обязательно)</t>
  </si>
  <si>
    <t>колона, воронка(вводить обязательно)</t>
  </si>
  <si>
    <t>начало записи
(верхняя граница(кровля) записи)</t>
  </si>
  <si>
    <t>конец записи
(нижняя граница (подошва) записи)</t>
  </si>
  <si>
    <t>время на метод (мин)</t>
  </si>
  <si>
    <t>пзр
мин
(вводить самостоятельно)</t>
  </si>
  <si>
    <t>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</si>
</sst>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i/>
      <sz val="16"/>
      <color theme="1"/>
      <name val="Levenim MT"/>
      <charset val="177"/>
    </font>
    <font>
      <b/>
      <i/>
      <sz val="11"/>
      <color theme="1"/>
      <name val="Levenim MT"/>
      <charset val="177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3" borderId="0" xfId="0" applyFont="1" applyFill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 vertical="center"/>
      <protection locked="0" hidden="1"/>
    </xf>
    <xf numFmtId="0" fontId="1" fillId="0" borderId="1" xfId="0" applyFont="1" applyFill="1" applyBorder="1" applyAlignment="1" applyProtection="1">
      <alignment horizontal="center" vertical="center"/>
      <protection locked="0" hidden="1"/>
    </xf>
    <xf numFmtId="0" fontId="8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4" fillId="0" borderId="2" xfId="0" applyFont="1" applyFill="1" applyBorder="1" applyAlignment="1" applyProtection="1">
      <alignment horizontal="center" vertical="center"/>
      <protection locked="0" hidden="1"/>
    </xf>
    <xf numFmtId="0" fontId="1" fillId="0" borderId="2" xfId="0" applyFont="1" applyFill="1" applyBorder="1" applyAlignment="1" applyProtection="1">
      <alignment horizontal="center" vertical="center"/>
      <protection locked="0" hidden="1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top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Users\kekov_da\Desktop\&#1082;&#1072;&#1083;&#1100;&#1082;&#1091;&#1083;&#1103;&#1090;&#1086;&#1088;%20&#1074;&#1088;&#1077;&#1084;&#1077;&#1085;&#1080;%20&#1043;&#1080;&#1089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tabSelected="1" topLeftCell="A10" zoomScale="70" zoomScaleNormal="70" workbookViewId="0">
      <selection activeCell="K19" sqref="K19"/>
    </sheetView>
  </sheetViews>
  <sheetFormatPr defaultRowHeight="15" outlineLevelRow="1" outlineLevelCol="2"/>
  <cols>
    <col min="1" max="1" width="9.140625" style="6"/>
    <col min="2" max="2" width="21.28515625" style="6" customWidth="1"/>
    <col min="3" max="3" width="16.85546875" style="6" customWidth="1"/>
    <col min="4" max="4" width="15.28515625" style="6" customWidth="1"/>
    <col min="5" max="5" width="19.7109375" style="6" customWidth="1"/>
    <col min="6" max="6" width="19.28515625" style="6" customWidth="1"/>
    <col min="7" max="7" width="14.7109375" style="6" customWidth="1"/>
    <col min="8" max="8" width="17.28515625" style="6" customWidth="1"/>
    <col min="9" max="9" width="15.7109375" style="6" customWidth="1"/>
    <col min="10" max="10" width="10.5703125" style="6" hidden="1" customWidth="1"/>
    <col min="11" max="11" width="24.7109375" style="6" customWidth="1"/>
    <col min="12" max="13" width="9.140625" style="6" customWidth="1"/>
    <col min="14" max="14" width="12.85546875" style="6" hidden="1" customWidth="1" outlineLevel="2"/>
    <col min="15" max="15" width="16" style="6" hidden="1" customWidth="1" outlineLevel="2"/>
    <col min="16" max="16" width="17.42578125" style="6" hidden="1" customWidth="1" outlineLevel="2"/>
    <col min="17" max="17" width="21.28515625" style="6" hidden="1" customWidth="1" outlineLevel="1" collapsed="1"/>
    <col min="18" max="19" width="21.28515625" style="6" hidden="1" customWidth="1" outlineLevel="1"/>
    <col min="20" max="20" width="22.42578125" style="6" hidden="1" customWidth="1" outlineLevel="1"/>
    <col min="21" max="21" width="15" style="6" hidden="1" customWidth="1" outlineLevel="1"/>
    <col min="22" max="22" width="22.42578125" style="6" hidden="1" customWidth="1" outlineLevel="1"/>
    <col min="23" max="23" width="12.7109375" style="6" hidden="1" customWidth="1" outlineLevel="1"/>
    <col min="24" max="24" width="16.7109375" style="6" hidden="1" customWidth="1" outlineLevel="1"/>
    <col min="25" max="25" width="32.7109375" style="6" hidden="1" customWidth="1" outlineLevel="1"/>
    <col min="26" max="26" width="23" style="6" hidden="1" customWidth="1" outlineLevel="1"/>
    <col min="27" max="27" width="9.140625" style="6" hidden="1" customWidth="1" outlineLevel="1"/>
    <col min="28" max="28" width="12.28515625" style="6" hidden="1" customWidth="1" outlineLevel="1"/>
    <col min="29" max="29" width="26.7109375" style="6" hidden="1" customWidth="1" outlineLevel="1"/>
    <col min="30" max="30" width="48" style="6" hidden="1" customWidth="1" outlineLevel="1"/>
    <col min="31" max="31" width="9.140625" style="6" collapsed="1"/>
    <col min="32" max="16384" width="9.140625" style="6"/>
  </cols>
  <sheetData>
    <row r="1" spans="1:31" hidden="1" outlineLevel="1">
      <c r="A1" s="6" t="s">
        <v>8</v>
      </c>
      <c r="B1" s="6" t="s">
        <v>0</v>
      </c>
      <c r="C1" s="6" t="s">
        <v>2</v>
      </c>
      <c r="E1" s="6" t="s">
        <v>4</v>
      </c>
      <c r="F1" s="6" t="s">
        <v>1</v>
      </c>
      <c r="G1" s="6" t="s">
        <v>3</v>
      </c>
      <c r="I1" s="6" t="s">
        <v>51</v>
      </c>
      <c r="N1" s="6" t="s">
        <v>5</v>
      </c>
      <c r="T1" s="6" t="s">
        <v>6</v>
      </c>
      <c r="U1" s="6" t="s">
        <v>7</v>
      </c>
      <c r="W1" s="6" t="s">
        <v>9</v>
      </c>
      <c r="X1" s="6" t="s">
        <v>10</v>
      </c>
    </row>
    <row r="2" spans="1:31" ht="20.25" hidden="1" outlineLevel="1">
      <c r="A2" s="6">
        <v>3105</v>
      </c>
      <c r="B2" s="6" t="s">
        <v>11</v>
      </c>
      <c r="C2" s="6">
        <v>3108</v>
      </c>
      <c r="E2" s="6">
        <v>200</v>
      </c>
      <c r="F2" s="6">
        <f>(((G2-C2)*60/X2)+((G2-50)*60/X6))+U2+N2+T2+((G2-100)*60/X6)</f>
        <v>226.31</v>
      </c>
      <c r="G2" s="6">
        <v>4484</v>
      </c>
      <c r="I2" s="11">
        <f>(((SUM(I11:I28))+((SUM(J11:J28)))-30)+K11)*1.02</f>
        <v>174.85860000000002</v>
      </c>
      <c r="N2" s="6">
        <v>15</v>
      </c>
      <c r="T2" s="6">
        <v>12</v>
      </c>
      <c r="U2" s="6">
        <v>12</v>
      </c>
      <c r="X2" s="6">
        <v>1500</v>
      </c>
    </row>
    <row r="3" spans="1:31" ht="18.75" hidden="1" outlineLevel="1">
      <c r="B3" s="6" t="s">
        <v>12</v>
      </c>
      <c r="C3" s="6">
        <v>3000</v>
      </c>
      <c r="E3" s="6">
        <v>200</v>
      </c>
      <c r="F3" s="6">
        <f>(((G3-C3)*60/X3)+((G3-50)*60/X6))+U2+N2+T2+((G3-100)*60/X6)</f>
        <v>425.67</v>
      </c>
      <c r="G3" s="6">
        <v>4484</v>
      </c>
      <c r="I3" s="19">
        <f>IF(I2&gt;0,I2,0)</f>
        <v>174.85860000000002</v>
      </c>
      <c r="X3" s="6">
        <v>350</v>
      </c>
    </row>
    <row r="4" spans="1:31" hidden="1" outlineLevel="1">
      <c r="B4" s="6" t="s">
        <v>13</v>
      </c>
      <c r="C4" s="6">
        <v>3108</v>
      </c>
      <c r="E4" s="6">
        <v>200</v>
      </c>
      <c r="F4" s="6">
        <f>(((G4-C4)*60/X3)+((G4-50)*60/X6))+U2+N2+T2+((G4-100)*60/X6)</f>
        <v>407.15571428571428</v>
      </c>
      <c r="G4" s="6">
        <v>4484</v>
      </c>
      <c r="I4" s="6">
        <f>IF(I3&lt;K11,K11,I3)</f>
        <v>174.85860000000002</v>
      </c>
      <c r="X4" s="6">
        <v>200</v>
      </c>
    </row>
    <row r="5" spans="1:31" hidden="1" outlineLevel="1">
      <c r="B5" s="6" t="s">
        <v>14</v>
      </c>
      <c r="C5" s="6">
        <v>3108</v>
      </c>
      <c r="E5" s="6">
        <v>200</v>
      </c>
      <c r="F5" s="6">
        <f>(((G5-C5)*60/X4)+((G5-50)*60/X6))+U2+N2+T2+((G5-100)*60/X6)</f>
        <v>584.06999999999994</v>
      </c>
      <c r="G5" s="6">
        <v>4484</v>
      </c>
      <c r="X5" s="6">
        <v>800</v>
      </c>
    </row>
    <row r="6" spans="1:31" hidden="1" outlineLevel="1">
      <c r="B6" s="6" t="s">
        <v>15</v>
      </c>
      <c r="C6" s="6">
        <v>3108</v>
      </c>
      <c r="E6" s="6">
        <v>200</v>
      </c>
      <c r="F6" s="6">
        <f>(((G6-C6)*60/X5)+((G6-50)*60/X6))+U2+N2+T2+((G6-100)*60/X6)</f>
        <v>274.47000000000003</v>
      </c>
      <c r="G6" s="6">
        <v>4484</v>
      </c>
      <c r="X6" s="6">
        <v>4000</v>
      </c>
    </row>
    <row r="7" spans="1:31" ht="15.75" hidden="1" outlineLevel="1">
      <c r="B7" s="6" t="s">
        <v>16</v>
      </c>
      <c r="C7" s="6">
        <v>3000</v>
      </c>
      <c r="E7" s="6">
        <v>200</v>
      </c>
      <c r="F7" s="6">
        <f>(((G7-C7)*60/X5)+((G7-50)*60/X6))+U2+N2+T2+((G7-100)*60/X6)</f>
        <v>282.57</v>
      </c>
      <c r="G7" s="6">
        <v>4484</v>
      </c>
      <c r="L7" s="16"/>
    </row>
    <row r="8" spans="1:31" hidden="1" outlineLevel="1"/>
    <row r="9" spans="1:31" hidden="1" outlineLevel="1"/>
    <row r="10" spans="1:31" ht="78.75" collapsed="1">
      <c r="A10" s="7"/>
      <c r="B10" s="24" t="s">
        <v>17</v>
      </c>
      <c r="C10" s="25" t="s">
        <v>54</v>
      </c>
      <c r="D10" s="25" t="s">
        <v>53</v>
      </c>
      <c r="E10" s="25" t="s">
        <v>55</v>
      </c>
      <c r="F10" s="25" t="s">
        <v>56</v>
      </c>
      <c r="G10" s="24" t="s">
        <v>4</v>
      </c>
      <c r="H10" s="24" t="s">
        <v>49</v>
      </c>
      <c r="I10" s="24" t="s">
        <v>57</v>
      </c>
      <c r="J10" s="25" t="s">
        <v>42</v>
      </c>
      <c r="K10" s="25" t="s">
        <v>58</v>
      </c>
      <c r="L10" s="3"/>
      <c r="M10" s="3"/>
      <c r="N10" s="18" t="s">
        <v>17</v>
      </c>
      <c r="O10" s="2" t="s">
        <v>37</v>
      </c>
      <c r="P10" s="3" t="s">
        <v>35</v>
      </c>
      <c r="Q10" s="4" t="s">
        <v>30</v>
      </c>
      <c r="R10" s="4" t="s">
        <v>38</v>
      </c>
      <c r="S10" s="4" t="s">
        <v>36</v>
      </c>
      <c r="T10" s="4" t="s">
        <v>4</v>
      </c>
      <c r="U10" s="4" t="s">
        <v>25</v>
      </c>
      <c r="V10" s="4" t="s">
        <v>26</v>
      </c>
      <c r="W10" s="4" t="s">
        <v>28</v>
      </c>
      <c r="X10" s="4" t="s">
        <v>29</v>
      </c>
      <c r="Y10" s="4" t="s">
        <v>27</v>
      </c>
      <c r="Z10" s="5" t="s">
        <v>33</v>
      </c>
      <c r="AA10" s="5" t="s">
        <v>34</v>
      </c>
      <c r="AB10" s="5" t="s">
        <v>41</v>
      </c>
      <c r="AC10" s="5" t="s">
        <v>39</v>
      </c>
      <c r="AD10" s="5" t="s">
        <v>40</v>
      </c>
      <c r="AE10" s="4"/>
    </row>
    <row r="11" spans="1:31" ht="15.75">
      <c r="B11" s="20" t="s">
        <v>18</v>
      </c>
      <c r="C11" s="21">
        <v>1000</v>
      </c>
      <c r="D11" s="21">
        <v>3000</v>
      </c>
      <c r="E11" s="21">
        <v>2000</v>
      </c>
      <c r="F11" s="21">
        <v>3000</v>
      </c>
      <c r="G11" s="21">
        <v>500</v>
      </c>
      <c r="H11" s="22">
        <f>(IF(B11="КС",IF(G11=200,O11,P11),1))*(IF(B11="КВ",IF(G11=200,O12,P12),1)*(IF(B11="ИК",IF(G11=200,O13,P13),1)*(IF(B11="Инкл",IF(G11=200,O14,P14),1)*(IF(B11="БМК,МКВ",IF(G11=200,O15,P15),1)*(IF(B11="ГГКп",IF(G11=200,O16,P16),1)*(IF(B11="АК",IF(G11=200,O17,P17),1)*(IF(B11="РК",IF(G11=200,O18,P18),1)*(IF(B11="шаблон",IF(G11=200,O19,P19),1)*(IF(B11="викиз",IF(G11=200,O20,P20),1)*(IF(B11="бквр",IF(G11=200,O21,P21),1)*(IF(B11="аинк",IF(G11=200,O22,P22),1)*(IF(B11="эмдс",IF(G11=200,O23,P23),1)*(IF(B11="сгдт",IF(G11=200,O24,P24),1)*(IF(B11="термометрия",IF(G11=200,O25,P25),1)))))))))))))))</f>
        <v>1500</v>
      </c>
      <c r="I11" s="23">
        <f>IF(B11="КС",(V11+AB11+AC11+AD11),0)*IF(Q11=0,0,1)+(IF(B11="КВ",(V11+AB11+AC11+AD11),0)*IF(Q11=0,0,1)+(IF(B11="ИК",(V11+AB11+AC11+AD11),0)*IF(Q11=0,0,1)+(IF(B11="Инкл",(V11+AB11+AC11+AD11),0)*IF(Q11=0,0,1)+(IF(B11="БМК,МКВ",(V11+AB11+AC11+AD11),0)*IF(Q11=0,0,1)+(IF(B11="ГГКп",(V11+AB11+AC11+AD11),0)*IF(Q11=0,0,1)+(IF(B11="АК",(V11+AB11+AC11+AD11),0)*IF(Q11=0,0,1)+(IF(B11="РК",(V11+AB11+AC11+AD11),0)*IF(Q11=0,0,1)+(IF(B11="шаблон",(V11+AB11+AC11+AD11),0)*IF(Q11=0,0,1)+(IF(B11="викиз",(V11+AB11+AC11+AD11),0)*IF(Q11=0,0,1)+(IF(B11="бквр",(V11+AB11+AC11+AD11),0)*IF(Q11=0,0,1)+(IF(B11="аинк",(V11+AB11+AC11+AD11),0)*IF(Q11=0,0,1)+(IF(B11="эмдс",(V11+AB11+AC11+AD11),0)*IF(Q11=0,0,1)+(IF(B11="сгдт",(V11+AB11+AC11+AD11),0)*IF(Q11=0,0,1)+(IF(B11="термометрия",(V11+AB11+AC11+AD11),0)))))))))))))))*IF(Q11=0,0,1)</f>
        <v>171.43</v>
      </c>
      <c r="J11" s="2">
        <f>IF(I11&gt;0,30,0)</f>
        <v>30</v>
      </c>
      <c r="K11" s="26">
        <v>0</v>
      </c>
      <c r="L11" s="17"/>
      <c r="M11" s="17"/>
      <c r="N11" s="2" t="s">
        <v>18</v>
      </c>
      <c r="O11" s="8">
        <v>800</v>
      </c>
      <c r="P11" s="8">
        <v>1500</v>
      </c>
      <c r="Q11" s="6">
        <f t="shared" ref="Q11:Q28" si="0">F11-E11</f>
        <v>1000</v>
      </c>
      <c r="R11" s="6">
        <f>((IF(B11="КС",O11,1))*IF(B11="КВ",O12,1)*IF(B11="ИК",O13,1)*IF(B11="Инкл",O14,1)*IF(B11="БМК,МКВ",O15,1)*IF(B11="ГГКп",O16,1)*IF(B11="АК",O17,1)*IF(B11="РК",O18,1)*IF(B11="шаблон",O19,1)*IF(B11="викиз",O20,1)*IF(B11="бквр",O21,1)*IF(B11="аинк",O22,1)*IF(B11="эмдс",O23,1)*IF(B11="сгдт",O24,1)*IF(B11="термометрия",O25,1))</f>
        <v>800</v>
      </c>
      <c r="S11" s="6">
        <f>((IF(B11="КС",P11,1))*IF(B11="КВ",P12,1)*IF(B11="ИК",P13,1)*IF(B11="Инкл",P14,1)*IF(B11="БМК,МКВ",P15,1)*IF(B11="ГГКп",P16,1)*IF(B11="АК",P17,1)*IF(B11="РК",P18,1)*IF(B11="шаблон",P19,1)*IF(B11="викиз",P20,1)*IF(B11="бквр",P21,1)*IF(B11="аинк",P22,1)*IF(B11="эмдс",P23,1)*IF(B11="сгдт",P24,1)*IF(B11="термометрия",P25,1))</f>
        <v>1500</v>
      </c>
      <c r="T11" s="6">
        <v>200</v>
      </c>
      <c r="U11" s="6">
        <v>15</v>
      </c>
      <c r="V11" s="6">
        <f t="shared" ref="V11:V28" si="1">U11+(((C11-100)*60)/Y11)+X11+((D11-50)*60/Y11)+W11</f>
        <v>102.75</v>
      </c>
      <c r="W11" s="6">
        <v>15</v>
      </c>
      <c r="X11" s="6">
        <v>15</v>
      </c>
      <c r="Y11" s="6">
        <v>4000</v>
      </c>
      <c r="Z11" s="6">
        <f>Q11*60/R11</f>
        <v>75</v>
      </c>
      <c r="AA11" s="6">
        <f>Q11*60/S11</f>
        <v>40</v>
      </c>
      <c r="AB11" s="6">
        <f t="shared" ref="AB11:AB28" si="2">IF(G11=200,Z11,AA11)</f>
        <v>40</v>
      </c>
      <c r="AC11" s="6">
        <f t="shared" ref="AC11:AC28" si="3">IF(E11&gt;C11,((E11-C11-50)*60/4000),12)</f>
        <v>14.25</v>
      </c>
      <c r="AD11" s="6">
        <f t="shared" ref="AD11:AD28" si="4">(C11-50+12)*60/4000</f>
        <v>14.43</v>
      </c>
    </row>
    <row r="12" spans="1:31" ht="15.75">
      <c r="B12" s="13"/>
      <c r="C12" s="14"/>
      <c r="D12" s="14"/>
      <c r="E12" s="14"/>
      <c r="F12" s="14"/>
      <c r="G12" s="14"/>
      <c r="H12" s="15">
        <f>(IF(B12="КС",IF(G12=200,O11,P11),1))*(IF(B12="КВ",IF(G12=200,O12,P12),1)*(IF(B12="ИК",IF(G12=200,O13,P13),1)*(IF(B12="Инкл",IF(G12=200,O14,P14),1)*(IF(B12="БМК,МКВ",IF(G12=200,O15,P15),1)*(IF(B12="ГГКп",IF(G12=200,O16,P16),1)*(IF(B12="АК",IF(G12=200,O17,P17),1)*(IF(B12="РК",IF(G12=200,O18,P18),1)*(IF(B12="шаблон",IF(G12=200,O19,P19),1)*(IF(B12="викиз",IF(G12=200,O20,P20),1)*(IF(B12="бквр",IF(G12=200,O21,P21),1)*(IF(B12="аинк",IF(G12=200,O22,P22),1)*(IF(B12="эмдс",IF(G12=200,O23,P23),1)*(IF(B12="сгдт",IF(G12=200,O24,P24),1)*(IF(B12="термометрия",IF(G12=200,O25,P25),1)))))))))))))))</f>
        <v>1</v>
      </c>
      <c r="I12" s="16">
        <f t="shared" ref="I12:I28" si="5">IF(B12="КС",(V12+AB12+AC12+AD12),0)*IF(Q12=0,0,1)+(IF(B12="КВ",(V12+AB12+AC12+AD12),0)*IF(Q12=0,0,1)+(IF(B12="ИК",(V12+AB12+AC12+AD12),0)*IF(Q12=0,0,1)+(IF(B12="Инкл",(V12+AB12+AC12+AD12),0)*IF(Q12=0,0,1)+(IF(B12="БМК,МКВ",(V12+AB12+AC12+AD12),0)*IF(Q12=0,0,1)+(IF(B12="ГГКп",(V12+AB12+AC12+AD12),0)*IF(Q12=0,0,1)+(IF(B12="АК",(V12+AB12+AC12+AD12),0)*IF(Q12=0,0,1)+(IF(B12="РК",(V12+AB12+AC12+AD12),0)*IF(Q12=0,0,1)+(IF(B12="шаблон",(V12+AB12+AC12+AD12),0)*IF(Q12=0,0,1)+(IF(B12="викиз",(V12+AB12+AC12+AD12),0)*IF(Q12=0,0,1)+(IF(B12="бквр",(V12+AB12+AC12+AD12),0)*IF(Q12=0,0,1)+(IF(B12="аинк",(V12+AB12+AC12+AD12),0)*IF(Q12=0,0,1)+(IF(B12="эмдс",(V12+AB12+AC12+AD12),0)*IF(Q12=0,0,1)+(IF(B12="сгдт",(V12+AB12+AC12+AD12),0)*IF(Q12=0,0,1)+(IF(B12="термометрия",(V12+AB12+AC12+AD12),0)))))))))))))))*IF(Q12=0,0,1)</f>
        <v>0</v>
      </c>
      <c r="J12" s="2">
        <f t="shared" ref="J12:J28" si="6">IF(I12&gt;0,30,0)</f>
        <v>0</v>
      </c>
      <c r="K12" s="8"/>
      <c r="L12" s="8"/>
      <c r="M12" s="8"/>
      <c r="N12" s="2" t="s">
        <v>19</v>
      </c>
      <c r="O12" s="8">
        <v>400</v>
      </c>
      <c r="P12" s="8">
        <v>800</v>
      </c>
      <c r="Q12" s="6">
        <f t="shared" si="0"/>
        <v>0</v>
      </c>
      <c r="R12" s="6">
        <f>((IF(B12="КС",O11,1))*IF(B12="КВ",O12,1)*IF(B12="ИК",O13,1)*IF(B12="Инкл",O14,1)*IF(B12="БМК,МКВ",O15,1)*IF(B12="ГГКп",O16,1)*IF(B12="АК",O17,1)*IF(B12="РК",O18,1)*IF(B12="шаблон",O19,1)*IF(B12="викиз",O20,1)*IF(B12="бквр",O21,1)*IF(B12="аинк",O22,1)*IF(B12="эмдс",O23,1)*IF(B12="сгдт",O24,1)*IF(B12="термометрия",O25,1))</f>
        <v>1</v>
      </c>
      <c r="S12" s="6">
        <f>((IF(B12="КС",P11,1))*IF(B12="КВ",P12,1)*IF(B12="ИК",P13,1)*IF(B12="Инкл",P14,1)*IF(B12="БМК,МКВ",P15,1)*IF(B12="ГГКп",P16,1)*IF(B12="АК",P17,1)*IF(B12="РК",P18,1)*IF(B12="шаблон",P19,1)*IF(B12="викиз",P20,1)*IF(B12="бквр",P21,1)*IF(B12="аинк",P22,1)*IF(B12="эмдс",P23,1)*IF(B12="сгдт",P24,1)*IF(B12="термометрия",P25,1))</f>
        <v>1</v>
      </c>
      <c r="T12" s="6">
        <v>500</v>
      </c>
      <c r="U12" s="6">
        <v>15</v>
      </c>
      <c r="V12" s="6">
        <f t="shared" si="1"/>
        <v>42.75</v>
      </c>
      <c r="W12" s="6">
        <v>15</v>
      </c>
      <c r="X12" s="6">
        <v>15</v>
      </c>
      <c r="Y12" s="6">
        <v>4000</v>
      </c>
      <c r="Z12" s="6">
        <f>Q12*60/R12</f>
        <v>0</v>
      </c>
      <c r="AA12" s="6">
        <f t="shared" ref="AA12:AA28" si="7">Q12*60/S12</f>
        <v>0</v>
      </c>
      <c r="AB12" s="6">
        <f t="shared" si="2"/>
        <v>0</v>
      </c>
      <c r="AC12" s="6">
        <f t="shared" si="3"/>
        <v>12</v>
      </c>
      <c r="AD12" s="6">
        <f t="shared" si="4"/>
        <v>-0.56999999999999995</v>
      </c>
    </row>
    <row r="13" spans="1:31" ht="15.75">
      <c r="B13" s="13"/>
      <c r="C13" s="14"/>
      <c r="D13" s="14"/>
      <c r="E13" s="14"/>
      <c r="F13" s="14"/>
      <c r="G13" s="14"/>
      <c r="H13" s="15">
        <f>(IF(B13="КС",IF(G13=200,O11,P11),1))*(IF(B13="КВ",IF(G13=200,O12,P12),1)*(IF(B13="ИК",IF(G13=200,O13,P13),1)*(IF(B13="Инкл",IF(G13=200,O14,P14),1)*(IF(B13="БМК,МКВ",IF(G13=200,O15,P15),1)*(IF(B13="ГГКп",IF(G13=200,O16,P16),1)*(IF(B13="АК",IF(G13=200,O17,P17),1)*(IF(B13="РК",IF(G13=200,O18,P18),1)*(IF(B13="шаблон",IF(G13=200,O19,P19),1)*(IF(B13="викиз",IF(G13=200,O20,P20),1)*(IF(B13="бквр",IF(G13=200,O21,P21),1)*(IF(B13="аинк",IF(G13=200,O22,P22),1)*(IF(B13="эмдс",IF(G13=200,O23,P23),1)*(IF(B13="сгдт",IF(G13=200,O24,P24),1)*(IF(B13="термометрия",IF(G13=200,O25,P25),1)))))))))))))))</f>
        <v>1</v>
      </c>
      <c r="I13" s="16">
        <f t="shared" si="5"/>
        <v>0</v>
      </c>
      <c r="J13" s="2">
        <f t="shared" si="6"/>
        <v>0</v>
      </c>
      <c r="K13" s="8"/>
      <c r="L13" s="8"/>
      <c r="M13" s="8"/>
      <c r="N13" s="2" t="s">
        <v>20</v>
      </c>
      <c r="O13" s="8">
        <v>800</v>
      </c>
      <c r="P13" s="8">
        <v>1500</v>
      </c>
      <c r="Q13" s="6">
        <f t="shared" si="0"/>
        <v>0</v>
      </c>
      <c r="R13" s="6">
        <f>((IF(B13="КС",O11,1))*IF(B13="КВ",O12,1)*IF(B13="ИК",O13,1)*IF(B13="Инкл",O14,1)*IF(B13="БМК,МКВ",O15,1)*IF(B13="ГГКп",O16,1)*IF(B13="АК",O17,1)*IF(B13="РК",O18,1)*IF(B13="шаблон",O19,1)*IF(B13="викиз",O20,1)*IF(B13="бквр",O21,1)*IF(B13="аинк",O22,1)*IF(B13="эмдс",O23,1)*IF(B13="сгдт",O24,1)*IF(B13="термометрия",O25,1))</f>
        <v>1</v>
      </c>
      <c r="S13" s="6">
        <f>((IF(B13="КС",P11,1))*IF(B13="КВ",P12,1)*IF(B13="ИК",P13,1)*IF(B13="Инкл",P14,1)*IF(B13="БМК,МКВ",P15,1)*IF(B13="ГГКп",P16,1)*IF(B13="АК",P17,1)*IF(B13="РК",P18,1)*IF(B13="шаблон",P19,1)*IF(B13="викиз",P20,1)*IF(B13="бквр",P21,1)*IF(B13="аинк",P22,1)*IF(B13="эмдс",P23,1)*IF(B13="сгдт",P24,1)*IF(B13="термометрия",P25,1))</f>
        <v>1</v>
      </c>
      <c r="U13" s="6">
        <v>15</v>
      </c>
      <c r="V13" s="6">
        <f t="shared" si="1"/>
        <v>42.75</v>
      </c>
      <c r="W13" s="6">
        <v>15</v>
      </c>
      <c r="X13" s="6">
        <v>15</v>
      </c>
      <c r="Y13" s="6">
        <v>4000</v>
      </c>
      <c r="Z13" s="6">
        <f t="shared" ref="Z13:Z28" si="8">Q13*60/R13</f>
        <v>0</v>
      </c>
      <c r="AA13" s="6">
        <f t="shared" si="7"/>
        <v>0</v>
      </c>
      <c r="AB13" s="6">
        <f t="shared" si="2"/>
        <v>0</v>
      </c>
      <c r="AC13" s="6">
        <f t="shared" si="3"/>
        <v>12</v>
      </c>
      <c r="AD13" s="6">
        <f t="shared" si="4"/>
        <v>-0.56999999999999995</v>
      </c>
    </row>
    <row r="14" spans="1:31" ht="15.75">
      <c r="B14" s="13"/>
      <c r="C14" s="14"/>
      <c r="D14" s="14"/>
      <c r="E14" s="14"/>
      <c r="F14" s="14"/>
      <c r="G14" s="14"/>
      <c r="H14" s="15">
        <f>(IF(B14="КС",IF(G14=200,O11,P11),1))*(IF(B14="КВ",IF(G14=200,O12,P12),1)*(IF(B14="ИК",IF(G14=200,O13,P13),1)*(IF(B14="Инкл",IF(G14=200,O14,P14),1)*(IF(B14="БМК,МКВ",IF(G14=200,O15,P15),1)*(IF(B14="ГГКп",IF(G14=200,O16,P16),1)*(IF(B14="АК",IF(G14=200,O17,P17),1)*(IF(B14="РК",IF(G14=200,O18,P18),1)*(IF(B14="шаблон",IF(G14=200,O19,P19),1)*(IF(B14="викиз",IF(G14=200,O20,P20),1)*(IF(B14="бквр",IF(G14=200,O21,P21),1)*(IF(B14="аинк",IF(G14=200,O22,P22),1)*(IF(B14="эмдс",IF(G14=200,O23,P23),1)*(IF(B14="сгдт",IF(G14=200,O24,P24),1)*(IF(B14="термометрия",IF(G14=200,O25,P25),1)))))))))))))))</f>
        <v>1</v>
      </c>
      <c r="I14" s="16">
        <f t="shared" si="5"/>
        <v>0</v>
      </c>
      <c r="J14" s="2">
        <f t="shared" si="6"/>
        <v>0</v>
      </c>
      <c r="K14" s="8"/>
      <c r="L14" s="8"/>
      <c r="M14" s="8"/>
      <c r="N14" s="2" t="s">
        <v>32</v>
      </c>
      <c r="O14" s="8">
        <v>400</v>
      </c>
      <c r="P14" s="8">
        <v>800</v>
      </c>
      <c r="Q14" s="6">
        <f t="shared" si="0"/>
        <v>0</v>
      </c>
      <c r="R14" s="6">
        <f>((IF(B14="КС",O11,1))*IF(B14="КВ",O12,1)*IF(B14="ИК",O13,1)*IF(B14="Инкл",O14,1)*IF(B14="БМК,МКВ",O15,1)*IF(B14="ГГКп",O16,1)*IF(B14="АК",O17,1)*IF(B14="РК",O18,1)*IF(B14="шаблон",O19,1)*IF(B14="викиз",O20,1)*IF(B14="бквр",O21,1)*IF(B14="аинк",O22,1)*IF(B14="эмдс",O23,1)*IF(B14="сгдт",O24,1)*IF(B14="термометрия",O25,1))</f>
        <v>1</v>
      </c>
      <c r="S14" s="6">
        <f>((IF(B14="КС",P11,1))*IF(B14="КВ",P12,1)*IF(B14="ИК",P13,1)*IF(B14="Инкл",P14,1)*IF(B14="БМК,МКВ",P15,1)*IF(B14="ГГКп",P16,1)*IF(B14="АК",P17,1)*IF(B14="РК",P18,1)*IF(B14="шаблон",P19,1)*IF(B14="викиз",P20,1)*IF(B14="бквр",P21,1)*IF(B14="аинк",P22,1)*IF(B14="эмдс",P23,1)*IF(B14="сгдт",P24,1)*IF(B14="термометрия",P25,1))</f>
        <v>1</v>
      </c>
      <c r="U14" s="6">
        <v>15</v>
      </c>
      <c r="V14" s="6">
        <f t="shared" si="1"/>
        <v>42.75</v>
      </c>
      <c r="W14" s="6">
        <v>15</v>
      </c>
      <c r="X14" s="6">
        <v>15</v>
      </c>
      <c r="Y14" s="6">
        <v>4000</v>
      </c>
      <c r="Z14" s="6">
        <f t="shared" si="8"/>
        <v>0</v>
      </c>
      <c r="AA14" s="6">
        <f t="shared" si="7"/>
        <v>0</v>
      </c>
      <c r="AB14" s="6">
        <f t="shared" si="2"/>
        <v>0</v>
      </c>
      <c r="AC14" s="6">
        <f t="shared" si="3"/>
        <v>12</v>
      </c>
      <c r="AD14" s="6">
        <f t="shared" si="4"/>
        <v>-0.56999999999999995</v>
      </c>
    </row>
    <row r="15" spans="1:31" ht="15.75">
      <c r="B15" s="13"/>
      <c r="C15" s="14"/>
      <c r="D15" s="14"/>
      <c r="E15" s="14"/>
      <c r="F15" s="14"/>
      <c r="G15" s="14"/>
      <c r="H15" s="15">
        <f>(IF(B15="КС",IF(G15=200,O11,P11),1))*(IF(B15="КВ",IF(G15=200,O12,P12),1)*(IF(B15="ИК",IF(G15=200,O13,P13),1)*(IF(B15="Инкл",IF(G15=200,O14,P14),1)*(IF(B15="БМК,МКВ",IF(G15=200,O15,P15),1)*(IF(B15="ГГКп",IF(G15=200,O16,P16),1)*(IF(B15="АК",IF(G15=200,O17,P17),1)*(IF(B15="РК",IF(G15=200,O18,P18),1)*(IF(B15="шаблон",IF(G15=200,O19,P19),1)*(IF(B15="викиз",IF(G15=200,O20,P20),1)*(IF(B15="бквр",IF(G15=200,O21,P21),1)*(IF(B15="аинк",IF(G15=200,O22,P22),1)*(IF(B15="эмдс",IF(G15=200,O23,P23),1)*(IF(B15="сгдт",IF(G15=200,O24,P24),1)*(IF(B15="термометрия",IF(G15=200,O25,P25),1)))))))))))))))</f>
        <v>1</v>
      </c>
      <c r="I15" s="16">
        <f t="shared" si="5"/>
        <v>0</v>
      </c>
      <c r="J15" s="2">
        <f t="shared" si="6"/>
        <v>0</v>
      </c>
      <c r="K15" s="8"/>
      <c r="L15" s="8"/>
      <c r="M15" s="8"/>
      <c r="N15" s="2" t="s">
        <v>21</v>
      </c>
      <c r="O15" s="8">
        <v>350</v>
      </c>
      <c r="P15" s="8">
        <v>350</v>
      </c>
      <c r="Q15" s="6">
        <f t="shared" si="0"/>
        <v>0</v>
      </c>
      <c r="R15" s="6">
        <f>((IF(B15="КС",O11,1))*IF(B15="КВ",O12,1)*IF(B15="ИК",O13,1)*IF(B15="Инкл",O14,1)*IF(B15="БМК,МКВ",O15,1)*IF(B15="ГГКп",O16,1)*IF(B15="АК",O17,1)*IF(B15="РК",O18,1)*IF(B15="шаблон",O19,1)*IF(B15="викиз",O20,1)*IF(B15="бквр",O21,1)*IF(B15="аинк",O22,1)*IF(B15="эмдс",O23,1)*IF(B15="сгдт",O24,1)*IF(B15="термометрия",O25,1))</f>
        <v>1</v>
      </c>
      <c r="S15" s="6">
        <f>((IF(B15="КС",P11,1))*IF(B15="КВ",P12,1)*IF(B15="ИК",P13,1)*IF(B15="Инкл",P14,1)*IF(B15="БМК,МКВ",P15,1)*IF(B15="ГГКп",P16,1)*IF(B15="АК",P17,1)*IF(B15="РК",P18,1)*IF(B15="шаблон",P19,1)*IF(B15="викиз",P20,1)*IF(B15="бквр",P21,1)*IF(B15="аинк",P22,1)*IF(B15="эмдс",P23,1)*IF(B15="сгдт",P24,1)*IF(B15="термометрия",P25,1))</f>
        <v>1</v>
      </c>
      <c r="U15" s="6">
        <v>15</v>
      </c>
      <c r="V15" s="6">
        <f t="shared" si="1"/>
        <v>42.75</v>
      </c>
      <c r="W15" s="6">
        <v>15</v>
      </c>
      <c r="X15" s="6">
        <v>15</v>
      </c>
      <c r="Y15" s="6">
        <v>4000</v>
      </c>
      <c r="Z15" s="6">
        <f t="shared" si="8"/>
        <v>0</v>
      </c>
      <c r="AA15" s="6">
        <f t="shared" si="7"/>
        <v>0</v>
      </c>
      <c r="AB15" s="6">
        <f t="shared" si="2"/>
        <v>0</v>
      </c>
      <c r="AC15" s="6">
        <f t="shared" si="3"/>
        <v>12</v>
      </c>
      <c r="AD15" s="6">
        <f t="shared" si="4"/>
        <v>-0.56999999999999995</v>
      </c>
    </row>
    <row r="16" spans="1:31" ht="15.75">
      <c r="B16" s="13"/>
      <c r="C16" s="14"/>
      <c r="D16" s="14"/>
      <c r="E16" s="14"/>
      <c r="F16" s="14"/>
      <c r="G16" s="14"/>
      <c r="H16" s="15">
        <f>(IF(B16="КС",IF(G16=200,O11,P11),1))*(IF(B16="КВ",IF(G16=200,O12,P12),1)*(IF(B16="ИК",IF(G16=200,O13,P13),1)*(IF(B16="Инкл",IF(G16=200,O14,P14),1)*(IF(B16="БМК,МКВ",IF(G16=200,O15,P15),1)*(IF(B16="ГГКп",IF(G16=200,O16,P16),1)*(IF(B16="АК",IF(G16=200,O17,P17),1)*(IF(B16="РК",IF(G16=200,O18,P18),1)*(IF(B16="шаблон",IF(G16=200,O19,P19),1)*(IF(B16="викиз",IF(G16=200,O20,P20),1)*(IF(B16="бквр",IF(G16=200,O21,P21),1)*(IF(B16="аинк",IF(G16=200,O22,P22),1)*(IF(B16="эмдс",IF(G16=200,O23,P23),1)*(IF(B16="сгдт",IF(G16=200,O24,P24),1)*(IF(B16="термометрия",IF(G16=200,O25,P25),1)))))))))))))))</f>
        <v>1</v>
      </c>
      <c r="I16" s="16">
        <f t="shared" si="5"/>
        <v>0</v>
      </c>
      <c r="J16" s="2">
        <f t="shared" si="6"/>
        <v>0</v>
      </c>
      <c r="K16" s="8"/>
      <c r="L16" s="8"/>
      <c r="M16" s="8"/>
      <c r="N16" s="2" t="s">
        <v>22</v>
      </c>
      <c r="O16" s="8">
        <v>200</v>
      </c>
      <c r="P16" s="8">
        <v>200</v>
      </c>
      <c r="Q16" s="6">
        <f t="shared" si="0"/>
        <v>0</v>
      </c>
      <c r="R16" s="6">
        <f>((IF(B16="КС",O11,1))*IF(B16="КВ",O12,1)*IF(B16="ИК",O13,1)*IF(B16="Инкл",O14,1)*IF(B16="БМК,МКВ",O15,1)*IF(B16="ГГКп",O16,1)*IF(B16="АК",O17,1)*IF(B16="РК",O18,1)*IF(B16="шаблон",O19,1)*IF(B16="викиз",O20,1)*IF(B16="бквр",O21,1)*IF(B16="аинк",O22,1)*IF(B16="эмдс",O23,1)*IF(B16="сгдт",O24,1)*IF(B16="термометрия",O25,1))</f>
        <v>1</v>
      </c>
      <c r="S16" s="6">
        <f>((IF(B16="КС",P11,1))*IF(B16="КВ",P12,1)*IF(B16="ИК",P13,1)*IF(B16="Инкл",P14,1)*IF(B16="БМК,МКВ",P15,1)*IF(B16="ГГКп",P16,1)*IF(B16="АК",P17,1)*IF(B16="РК",P18,1)*IF(B16="шаблон",P19,1)*IF(B16="викиз",P20,1)*IF(B16="бквр",P21,1)*IF(B16="аинк",P22,1)*IF(B16="эмдс",P23,1)*IF(B16="сгдт",P24,1)*IF(B16="термометрия",P25,1))</f>
        <v>1</v>
      </c>
      <c r="U16" s="6">
        <v>15</v>
      </c>
      <c r="V16" s="6">
        <f t="shared" si="1"/>
        <v>42.75</v>
      </c>
      <c r="W16" s="6">
        <v>15</v>
      </c>
      <c r="X16" s="6">
        <v>15</v>
      </c>
      <c r="Y16" s="6">
        <v>4000</v>
      </c>
      <c r="Z16" s="6">
        <f t="shared" si="8"/>
        <v>0</v>
      </c>
      <c r="AA16" s="6">
        <f t="shared" si="7"/>
        <v>0</v>
      </c>
      <c r="AB16" s="6">
        <f t="shared" si="2"/>
        <v>0</v>
      </c>
      <c r="AC16" s="6">
        <f t="shared" si="3"/>
        <v>12</v>
      </c>
      <c r="AD16" s="6">
        <f t="shared" si="4"/>
        <v>-0.56999999999999995</v>
      </c>
    </row>
    <row r="17" spans="2:30" ht="15.75">
      <c r="B17" s="13"/>
      <c r="C17" s="14"/>
      <c r="D17" s="14"/>
      <c r="E17" s="14"/>
      <c r="F17" s="14"/>
      <c r="G17" s="14"/>
      <c r="H17" s="15">
        <f>(IF(B17="КС",IF(G17=200,O11,P11),1))*(IF(B17="КВ",IF(G17=200,O12,P12),1)*(IF(B17="ИК",IF(G17=200,O13,P13),1)*(IF(B17="Инкл",IF(G17=200,O14,P14),1)*(IF(B17="БМК,МКВ",IF(G17=200,O15,P15),1)*(IF(B17="ГГКп",IF(G17=200,O16,P16),1)*(IF(B17="АК",IF(G17=200,O17,P17),1)*(IF(B17="РК",IF(G17=200,O18,P18),1)*(IF(B17="шаблон",IF(G17=200,O19,P19),1)*(IF(B17="викиз",IF(G17=200,O20,P20),1)*(IF(B17="бквр",IF(G17=200,O21,P21),1)*(IF(B17="аинк",IF(G17=200,O22,P22),1)*(IF(B17="эмдс",IF(G17=200,O23,P23),1)*(IF(B17="сгдт",IF(G17=200,O24,P24),1)*(IF(B17="термометрия",IF(G17=200,O25,P25),1)))))))))))))))</f>
        <v>1</v>
      </c>
      <c r="I17" s="16">
        <f t="shared" si="5"/>
        <v>0</v>
      </c>
      <c r="J17" s="2">
        <f t="shared" si="6"/>
        <v>0</v>
      </c>
      <c r="K17" s="8"/>
      <c r="L17" s="8"/>
      <c r="M17" s="8"/>
      <c r="N17" s="2" t="s">
        <v>23</v>
      </c>
      <c r="O17" s="8">
        <v>600</v>
      </c>
      <c r="P17" s="8">
        <v>1000</v>
      </c>
      <c r="Q17" s="6">
        <f t="shared" si="0"/>
        <v>0</v>
      </c>
      <c r="R17" s="6">
        <f>((IF(B17="КС",O11,1))*IF(B17="КВ",O12,1)*IF(B17="ИК",O13,1)*IF(B17="Инкл",O14,1)*IF(B17="БМК,МКВ",O15,1)*IF(B17="ГГКп",O16,1)*IF(B17="АК",O17,1)*IF(B17="РК",O18,1)*IF(B17="шаблон",O19,1)*IF(B17="викиз",O20,1)*IF(B17="бквр",O21,1)*IF(B17="аинк",O22,1)*IF(B17="эмдс",O23,1)*IF(B17="сгдт",O24,1)*IF(B17="термометрия",O25,1))</f>
        <v>1</v>
      </c>
      <c r="S17" s="6">
        <f>((IF(B17="КС",P11,1))*IF(B17="КВ",P12,1)*IF(B17="ИК",P13,1)*IF(B17="Инкл",P14,1)*IF(B17="БМК,МКВ",P15,1)*IF(B17="ГГКп",P16,1)*IF(B17="АК",P17,1)*IF(B17="РК",P18,1)*IF(B17="шаблон",P19,1)*IF(B17="викиз",P20,1)*IF(B17="бквр",P21,1)*IF(B17="аинк",P22,1)*IF(B17="эмдс",P23,1)*IF(B17="сгдт",P24,1)*IF(B17="термометрия",P25,1))</f>
        <v>1</v>
      </c>
      <c r="U17" s="6">
        <v>15</v>
      </c>
      <c r="V17" s="6">
        <f t="shared" si="1"/>
        <v>42.75</v>
      </c>
      <c r="W17" s="6">
        <v>15</v>
      </c>
      <c r="X17" s="6">
        <v>15</v>
      </c>
      <c r="Y17" s="6">
        <v>4000</v>
      </c>
      <c r="Z17" s="6">
        <f t="shared" si="8"/>
        <v>0</v>
      </c>
      <c r="AA17" s="6">
        <f t="shared" si="7"/>
        <v>0</v>
      </c>
      <c r="AB17" s="6">
        <f t="shared" si="2"/>
        <v>0</v>
      </c>
      <c r="AC17" s="6">
        <f t="shared" si="3"/>
        <v>12</v>
      </c>
      <c r="AD17" s="6">
        <f t="shared" si="4"/>
        <v>-0.56999999999999995</v>
      </c>
    </row>
    <row r="18" spans="2:30" ht="15.75">
      <c r="B18" s="13"/>
      <c r="C18" s="14"/>
      <c r="D18" s="14"/>
      <c r="E18" s="14"/>
      <c r="F18" s="14"/>
      <c r="G18" s="14"/>
      <c r="H18" s="15">
        <f>(IF(B18="КС",IF(G18=200,O11,P11),1))*(IF(B18="КВ",IF(G18=200,O12,P12),1)*(IF(B18="ИК",IF(G18=200,O13,P13),1)*(IF(B18="Инкл",IF(G18=200,O14,P14),1)*(IF(B18="БМК,МКВ",IF(G18=200,O15,P15),1)*(IF(B18="ГГКп",IF(G18=200,O16,P16),1)*(IF(B18="АК",IF(G18=200,O17,P17),1)*(IF(B18="РК",IF(G18=200,O18,P18),1)*(IF(B18="шаблон",IF(G18=200,O19,P19),1)*(IF(B18="викиз",IF(G18=200,O20,P20),1)*(IF(B18="бквр",IF(G18=200,O21,P21),1)*(IF(B18="аинк",IF(G18=200,O22,P22),1)*(IF(B18="эмдс",IF(G18=200,O23,P23),1)*(IF(B18="сгдт",IF(G18=200,O24,P24),1)*(IF(B18="термометрия",IF(G18=200,O25,P25),1)))))))))))))))</f>
        <v>1</v>
      </c>
      <c r="I18" s="16">
        <f t="shared" si="5"/>
        <v>0</v>
      </c>
      <c r="J18" s="2">
        <f t="shared" si="6"/>
        <v>0</v>
      </c>
      <c r="K18" s="8"/>
      <c r="L18" s="8"/>
      <c r="M18" s="8"/>
      <c r="N18" s="2" t="s">
        <v>31</v>
      </c>
      <c r="O18" s="8">
        <v>350</v>
      </c>
      <c r="P18" s="8">
        <v>600</v>
      </c>
      <c r="Q18" s="6">
        <f t="shared" si="0"/>
        <v>0</v>
      </c>
      <c r="R18" s="6">
        <f>((IF(B18="КС",O11,1))*IF(B18="КВ",O12,1)*IF(B18="ИК",O13,1)*IF(B18="Инкл",O14,1)*IF(B18="БМК,МКВ",O15,1)*IF(B18="ГГКп",O16,1)*IF(B18="АК",O17,1)*IF(B18="РК",O18,1)*IF(B18="шаблон",O19,1)*IF(B18="викиз",O20,1)*IF(B18="бквр",O21,1)*IF(B18="аинк",O22,1)*IF(B18="эмдс",O23,1)*IF(B18="сгдт",O24,1)*IF(B18="термометрия",O25,1))</f>
        <v>1</v>
      </c>
      <c r="S18" s="6">
        <f>((IF(B18="КС",P11,1))*IF(B18="КВ",P12,1)*IF(B18="ИК",P13,1)*IF(B18="Инкл",P14,1)*IF(B18="БМК,МКВ",P15,1)*IF(B18="ГГКп",P16,1)*IF(B18="АК",P17,1)*IF(B18="РК",P18,1)*IF(B18="шаблон",P19,1)*IF(B18="викиз",P20,1)*IF(B18="бквр",P21,1)*IF(B18="аинк",P22,1)*IF(B18="эмдс",P23,1)*IF(B18="сгдт",P24,1)*IF(B18="термометрия",P25,1))</f>
        <v>1</v>
      </c>
      <c r="U18" s="6">
        <v>15</v>
      </c>
      <c r="V18" s="6">
        <f t="shared" si="1"/>
        <v>42.75</v>
      </c>
      <c r="W18" s="6">
        <v>15</v>
      </c>
      <c r="X18" s="6">
        <v>15</v>
      </c>
      <c r="Y18" s="6">
        <v>4000</v>
      </c>
      <c r="Z18" s="6">
        <f t="shared" si="8"/>
        <v>0</v>
      </c>
      <c r="AA18" s="6">
        <f t="shared" si="7"/>
        <v>0</v>
      </c>
      <c r="AB18" s="6">
        <f t="shared" si="2"/>
        <v>0</v>
      </c>
      <c r="AC18" s="6">
        <f t="shared" si="3"/>
        <v>12</v>
      </c>
      <c r="AD18" s="6">
        <f t="shared" si="4"/>
        <v>-0.56999999999999995</v>
      </c>
    </row>
    <row r="19" spans="2:30" ht="15.75">
      <c r="B19" s="13"/>
      <c r="C19" s="14"/>
      <c r="D19" s="14"/>
      <c r="E19" s="14"/>
      <c r="F19" s="14"/>
      <c r="G19" s="14"/>
      <c r="H19" s="15">
        <f>(IF(B19="КС",IF(G19=200,O11,P11),1))*(IF(B19="КВ",IF(G19=200,O12,P12),1)*(IF(B19="ИК",IF(G19=200,O13,P13),1)*(IF(B19="Инкл",IF(G19=200,O14,P14),1)*(IF(B19="БМК,МКВ",IF(G19=200,O15,P15),1)*(IF(B19="ГГКп",IF(G19=200,O16,P16),1)*(IF(B19="АК",IF(G19=200,O17,P17),1)*(IF(B19="РК",IF(G19=200,O18,P18),1)*(IF(B19="шаблон",IF(G19=200,O19,P19),1)*(IF(B19="викиз",IF(G19=200,O20,P20),1)*(IF(B19="бквр",IF(G19=200,O21,P21),1)*(IF(B19="аинк",IF(G19=200,O22,P22),1)*(IF(B19="эмдс",IF(G19=200,O23,P23),1)*(IF(B19="сгдт",IF(G19=200,O24,P24),1)*(IF(B19="термометрия",IF(G19=200,O25,P25),1)))))))))))))))</f>
        <v>1</v>
      </c>
      <c r="I19" s="16">
        <f t="shared" si="5"/>
        <v>0</v>
      </c>
      <c r="J19" s="2">
        <f t="shared" si="6"/>
        <v>0</v>
      </c>
      <c r="K19" s="8"/>
      <c r="L19" s="8"/>
      <c r="M19" s="8"/>
      <c r="N19" s="2" t="s">
        <v>24</v>
      </c>
      <c r="O19" s="8">
        <v>5000</v>
      </c>
      <c r="P19" s="8">
        <v>5000</v>
      </c>
      <c r="Q19" s="6">
        <f t="shared" si="0"/>
        <v>0</v>
      </c>
      <c r="R19" s="6">
        <f>((IF(B19="КС",O11,1))*IF(B19="КВ",O12,1)*IF(B19="ИК",O13,1)*IF(B19="Инкл",O14,1)*IF(B19="БМК,МКВ",O15,1)*IF(B19="ГГКп",O16,1)*IF(B19="АК",O17,1)*IF(B19="РК",O18,1)*IF(B19="шаблон",O19,1)*IF(B19="викиз",O20,1)*IF(B19="бквр",O21,1)*IF(B19="аинк",O22,1)*IF(B19="эмдс",O23,1)*IF(B19="сгдт",O24,1)*IF(B19="термометрия",O25,1))</f>
        <v>1</v>
      </c>
      <c r="S19" s="6">
        <f>((IF(B19="КС",P11,1))*IF(B19="КВ",P12,1)*IF(B19="ИК",P13,1)*IF(B19="Инкл",P14,1)*IF(B19="БМК,МКВ",P15,1)*IF(B19="ГГКп",P16,1)*IF(B19="АК",P17,1)*IF(B19="РК",P18,1)*IF(B19="шаблон",P19,1)*IF(B19="викиз",P20,1)*IF(B19="бквр",P21,1)*IF(B19="аинк",P22,1)*IF(B19="эмдс",P23,1)*IF(B19="сгдт",P24,1)*IF(B19="термометрия",P25,1))</f>
        <v>1</v>
      </c>
      <c r="U19" s="6">
        <v>15</v>
      </c>
      <c r="V19" s="6">
        <f t="shared" si="1"/>
        <v>42.75</v>
      </c>
      <c r="W19" s="6">
        <v>15</v>
      </c>
      <c r="X19" s="6">
        <v>15</v>
      </c>
      <c r="Y19" s="6">
        <v>4000</v>
      </c>
      <c r="Z19" s="6">
        <f t="shared" si="8"/>
        <v>0</v>
      </c>
      <c r="AA19" s="6">
        <f t="shared" si="7"/>
        <v>0</v>
      </c>
      <c r="AB19" s="6">
        <f t="shared" si="2"/>
        <v>0</v>
      </c>
      <c r="AC19" s="6">
        <f t="shared" si="3"/>
        <v>12</v>
      </c>
      <c r="AD19" s="6">
        <f t="shared" si="4"/>
        <v>-0.56999999999999995</v>
      </c>
    </row>
    <row r="20" spans="2:30" ht="15.75">
      <c r="B20" s="13"/>
      <c r="C20" s="14"/>
      <c r="D20" s="14"/>
      <c r="E20" s="14"/>
      <c r="F20" s="14"/>
      <c r="G20" s="14"/>
      <c r="H20" s="15">
        <f>(IF(B20="КС",IF(G20=200,O11,P11),1))*(IF(B20="КВ",IF(G20=200,O12,P12),1)*(IF(B20="ИК",IF(G20=200,O13,P13),1)*(IF(B20="Инкл",IF(G20=200,O14,P14),1)*(IF(B20="БМК,МКВ",IF(G20=200,O15,P15),1)*(IF(B20="ГГКп",IF(G20=200,O16,P16),1)*(IF(B20="АК",IF(G20=200,O17,P17),1)*(IF(B20="РК",IF(G20=200,O18,P18),1)*(IF(B20="шаблон",IF(G20=200,O19,P19),1)*(IF(B20="викиз",IF(G20=200,O20,P20),1)*(IF(B20="бквр",IF(G20=200,O21,P21),1)*(IF(B20="аинк",IF(G20=200,O22,P22),1)*(IF(B20="эмдс",IF(G20=200,O23,P23),1)*(IF(B20="сгдт",IF(G20=200,O24,P24),1)*(IF(B20="термометрия",IF(G20=200,O25,P25),1)))))))))))))))</f>
        <v>1</v>
      </c>
      <c r="I20" s="16">
        <f t="shared" si="5"/>
        <v>0</v>
      </c>
      <c r="J20" s="2">
        <f t="shared" si="6"/>
        <v>0</v>
      </c>
      <c r="K20" s="8"/>
      <c r="L20" s="8"/>
      <c r="M20" s="8"/>
      <c r="N20" s="2" t="s">
        <v>43</v>
      </c>
      <c r="O20" s="8">
        <v>800</v>
      </c>
      <c r="P20" s="8">
        <v>1500</v>
      </c>
      <c r="Q20" s="6">
        <f t="shared" si="0"/>
        <v>0</v>
      </c>
      <c r="R20" s="6">
        <f>((IF(B20="КС",O11,1))*IF(B20="КВ",O12,1)*IF(B20="ИК",O13,1)*IF(B20="Инкл",O14,1)*IF(B20="БМК,МКВ",O15,1)*IF(B20="ГГКп",O16,1)*IF(B20="АК",O17,1)*IF(B20="РК",O18,1)*IF(B20="шаблон",O19,1)*IF(B20="викиз",O20,1)*IF(B20="бквр",O21,1)*IF(B20="аинк",O22,1)*IF(B20="эмдс",O23,1)*IF(B20="сгдт",O24,1)*IF(B20="термометрия",O25,1))</f>
        <v>1</v>
      </c>
      <c r="S20" s="6">
        <f>((IF(B20="КС",P11,1))*IF(B20="КВ",P12,1)*IF(B20="ИК",P13,1)*IF(B20="Инкл",P14,1)*IF(B20="БМК,МКВ",P15,1)*IF(B20="ГГКп",P16,1)*IF(B20="АК",P17,1)*IF(B20="РК",P18,1)*IF(B20="шаблон",P19,1)*IF(B20="викиз",P20,1)*IF(B20="бквр",P21,1)*IF(B20="аинк",P22,1)*IF(B20="эмдс",P23,1)*IF(B20="сгдт",P24,1)*IF(B20="термометрия",P25,1))</f>
        <v>1</v>
      </c>
      <c r="U20" s="6">
        <v>15</v>
      </c>
      <c r="V20" s="6">
        <f t="shared" si="1"/>
        <v>42.75</v>
      </c>
      <c r="W20" s="6">
        <v>15</v>
      </c>
      <c r="X20" s="6">
        <v>15</v>
      </c>
      <c r="Y20" s="6">
        <v>4000</v>
      </c>
      <c r="Z20" s="6">
        <f t="shared" si="8"/>
        <v>0</v>
      </c>
      <c r="AA20" s="6">
        <f t="shared" si="7"/>
        <v>0</v>
      </c>
      <c r="AB20" s="6">
        <f t="shared" si="2"/>
        <v>0</v>
      </c>
      <c r="AC20" s="6">
        <f t="shared" si="3"/>
        <v>12</v>
      </c>
      <c r="AD20" s="6">
        <f t="shared" si="4"/>
        <v>-0.56999999999999995</v>
      </c>
    </row>
    <row r="21" spans="2:30" ht="15.75">
      <c r="B21" s="13"/>
      <c r="C21" s="14"/>
      <c r="D21" s="14"/>
      <c r="E21" s="14"/>
      <c r="F21" s="14"/>
      <c r="G21" s="14"/>
      <c r="H21" s="15">
        <f>(IF(B21="КС",IF(G21=200,O11,P11),1))*(IF(B21="КВ",IF(G21=200,O12,P12),1)*(IF(B21="ИК",IF(G21=200,O13,P13),1)*(IF(B21="Инкл",IF(G21=200,O14,P14),1)*(IF(B21="БМК,МКВ",IF(G21=200,O15,P15),1)*(IF(B21="ГГКп",IF(G21=200,O16,P16),1)*(IF(B21="АК",IF(G21=200,O17,P17),1)*(IF(B21="РК",IF(G21=200,O18,P18),1)*(IF(B21="шаблон",IF(G21=200,O19,P19),1)*(IF(B21="викиз",IF(G21=200,O20,P20),1)*(IF(B21="бквр",IF(G21=200,O21,P21),1)*(IF(B21="аинк",IF(G21=200,O22,P22),1)*(IF(B21="эмдс",IF(G21=200,O23,P23),1)*(IF(B21="сгдт",IF(G21=200,O24,P24),1)*(IF(B21="термометрия",IF(G21=200,O25,P25),1)))))))))))))))</f>
        <v>1</v>
      </c>
      <c r="I21" s="16">
        <f t="shared" si="5"/>
        <v>0</v>
      </c>
      <c r="J21" s="2">
        <f t="shared" si="6"/>
        <v>0</v>
      </c>
      <c r="K21" s="8"/>
      <c r="L21" s="8"/>
      <c r="M21" s="8"/>
      <c r="N21" s="2" t="s">
        <v>44</v>
      </c>
      <c r="O21" s="8">
        <v>800</v>
      </c>
      <c r="P21" s="8">
        <v>1500</v>
      </c>
      <c r="Q21" s="6">
        <f t="shared" si="0"/>
        <v>0</v>
      </c>
      <c r="R21" s="6">
        <f>((IF(B21="КС",O11,1))*IF(B21="КВ",O12,1)*IF(B21="ИК",O13,1)*IF(B21="Инкл",O14,1)*IF(B21="БМК,МКВ",O15,1)*IF(B21="ГГКп",O16,1)*IF(B21="АК",O17,1)*IF(B21="РК",O18,1)*IF(B21="шаблон",O19,1)*IF(B21="викиз",O20,1)*IF(B21="бквр",O21,1)*IF(B21="аинк",O22,1)*IF(B21="эмдс",O23,1)*IF(B21="сгдт",O24,1)*IF(B21="термометрия",O25,1))</f>
        <v>1</v>
      </c>
      <c r="S21" s="6">
        <f>((IF(B21="КС",P11,1))*IF(B21="КВ",P12,1)*IF(B21="ИК",P13,1)*IF(B21="Инкл",P14,1)*IF(B21="БМК,МКВ",P15,1)*IF(B21="ГГКп",P16,1)*IF(B21="АК",P17,1)*IF(B21="РК",P18,1)*IF(B21="шаблон",P19,1)*IF(B21="викиз",P20,1)*IF(B21="бквр",P21,1)*IF(B21="аинк",P22,1)*IF(B21="эмдс",P23,1)*IF(B21="сгдт",P24,1)*IF(B21="термометрия",P25,1))</f>
        <v>1</v>
      </c>
      <c r="U21" s="6">
        <v>15</v>
      </c>
      <c r="V21" s="6">
        <f t="shared" si="1"/>
        <v>42.75</v>
      </c>
      <c r="W21" s="6">
        <v>15</v>
      </c>
      <c r="X21" s="6">
        <v>15</v>
      </c>
      <c r="Y21" s="6">
        <v>4000</v>
      </c>
      <c r="Z21" s="6">
        <f t="shared" si="8"/>
        <v>0</v>
      </c>
      <c r="AA21" s="6">
        <f t="shared" si="7"/>
        <v>0</v>
      </c>
      <c r="AB21" s="6">
        <f t="shared" si="2"/>
        <v>0</v>
      </c>
      <c r="AC21" s="6">
        <f t="shared" si="3"/>
        <v>12</v>
      </c>
      <c r="AD21" s="6">
        <f t="shared" si="4"/>
        <v>-0.56999999999999995</v>
      </c>
    </row>
    <row r="22" spans="2:30" ht="15.75">
      <c r="B22" s="13"/>
      <c r="C22" s="14"/>
      <c r="D22" s="14"/>
      <c r="E22" s="14"/>
      <c r="F22" s="14"/>
      <c r="G22" s="14"/>
      <c r="H22" s="15">
        <f>(IF(B22="КС",IF(G22=200,O11,P11),1))*(IF(B22="КВ",IF(G22=200,O12,P12),1)*(IF(B22="ИК",IF(G22=200,O13,P13),1)*(IF(B22="Инкл",IF(G22=200,O14,P14),1)*(IF(B22="БМК,МКВ",IF(G22=200,O15,P15),1)*(IF(B22="ГГКп",IF(G22=200,O16,P16),1)*(IF(B22="АК",IF(G22=200,O17,P17),1)*(IF(B22="РК",IF(G22=200,O18,P18),1)*(IF(B22="шаблон",IF(G22=200,O19,P19),1)*(IF(B22="викиз",IF(G22=200,O20,P20),1)*(IF(B22="бквр",IF(G22=200,O21,P21),1)*(IF(B22="аинк",IF(G22=200,O22,P22),1)*(IF(B22="эмдс",IF(G22=200,O23,P23),1)*(IF(B22="сгдт",IF(G22=200,O24,P24),1)*(IF(B22="термометрия",IF(G22=200,O25,P25),1)))))))))))))))</f>
        <v>1</v>
      </c>
      <c r="I22" s="16">
        <f t="shared" si="5"/>
        <v>0</v>
      </c>
      <c r="J22" s="2">
        <f t="shared" si="6"/>
        <v>0</v>
      </c>
      <c r="K22" s="8"/>
      <c r="L22" s="8"/>
      <c r="M22" s="8"/>
      <c r="N22" s="2" t="s">
        <v>45</v>
      </c>
      <c r="O22" s="8">
        <v>120</v>
      </c>
      <c r="P22" s="8">
        <v>120</v>
      </c>
      <c r="Q22" s="6">
        <f t="shared" si="0"/>
        <v>0</v>
      </c>
      <c r="R22" s="6">
        <f>((IF(B22="КС",O11,1))*IF(B22="КВ",O12,1)*IF(B22="ИК",O13,1)*IF(B22="Инкл",O14,1)*IF(B22="БМК,МКВ",O15,1)*IF(B22="ГГКп",O16,1)*IF(B22="АК",O17,1)*IF(B22="РК",O18,1)*IF(B22="шаблон",O19,1)*IF(B22="викиз",O20,1)*IF(B22="бквр",O21,1)*IF(B22="аинк",O22,1)*IF(B22="эмдс",O23,1)*IF(B22="сгдт",O24,1)*IF(B22="термометрия",O25,1))</f>
        <v>1</v>
      </c>
      <c r="S22" s="6">
        <f>((IF(B22="КС",P11,1))*IF(B22="КВ",P12,1)*IF(B22="ИК",P13,1)*IF(B22="Инкл",P14,1)*IF(B22="БМК,МКВ",P15,1)*IF(B22="ГГКп",P16,1)*IF(B22="АК",P17,1)*IF(B22="РК",P18,1)*IF(B22="шаблон",P19,1)*IF(B22="викиз",P20,1)*IF(B22="бквр",P21,1)*IF(B22="аинк",P22,1)*IF(B22="эмдс",P23,1)*IF(B22="сгдт",P24,1)*IF(B22="термометрия",P25,1))</f>
        <v>1</v>
      </c>
      <c r="U22" s="6">
        <v>15</v>
      </c>
      <c r="V22" s="6">
        <f t="shared" si="1"/>
        <v>42.75</v>
      </c>
      <c r="W22" s="6">
        <v>15</v>
      </c>
      <c r="X22" s="6">
        <v>15</v>
      </c>
      <c r="Y22" s="6">
        <v>4000</v>
      </c>
      <c r="Z22" s="6">
        <f t="shared" si="8"/>
        <v>0</v>
      </c>
      <c r="AA22" s="6">
        <f t="shared" si="7"/>
        <v>0</v>
      </c>
      <c r="AB22" s="6">
        <f t="shared" si="2"/>
        <v>0</v>
      </c>
      <c r="AC22" s="6">
        <f t="shared" si="3"/>
        <v>12</v>
      </c>
      <c r="AD22" s="6">
        <f t="shared" si="4"/>
        <v>-0.56999999999999995</v>
      </c>
    </row>
    <row r="23" spans="2:30" ht="15.75">
      <c r="B23" s="13"/>
      <c r="C23" s="14"/>
      <c r="D23" s="14"/>
      <c r="E23" s="14"/>
      <c r="F23" s="14"/>
      <c r="G23" s="14"/>
      <c r="H23" s="15">
        <f>(IF(B23="КС",IF(G23=200,O11,P11),1))*(IF(B23="КВ",IF(G23=200,O12,P12),1)*(IF(B23="ИК",IF(G23=200,O13,P13),1)*(IF(B23="Инкл",IF(G23=200,O14,P14),1)*(IF(B23="БМК,МКВ",IF(G23=200,O15,P15),1)*(IF(B23="ГГКп",IF(G23=200,O16,P16),1)*(IF(B23="АК",IF(G23=200,O17,P17),1)*(IF(B23="РК",IF(G23=200,O18,P18),1)*(IF(B23="шаблон",IF(G23=200,O19,P19),1)*(IF(B23="викиз",IF(G23=200,O20,P20),1)*(IF(B23="бквр",IF(G23=200,O21,P21),1)*(IF(B23="аинк",IF(G23=200,O22,P22),1)*(IF(B23="эмдс",IF(G23=200,O23,P23),1)*(IF(B23="сгдт",IF(G23=200,O24,P24),1)*(IF(B23="термометрия",IF(G23=200,O25,P25),1)))))))))))))))</f>
        <v>1</v>
      </c>
      <c r="I23" s="16">
        <f t="shared" si="5"/>
        <v>0</v>
      </c>
      <c r="J23" s="2">
        <f t="shared" si="6"/>
        <v>0</v>
      </c>
      <c r="K23" s="8"/>
      <c r="L23" s="8"/>
      <c r="M23" s="8"/>
      <c r="N23" s="2" t="s">
        <v>46</v>
      </c>
      <c r="O23" s="8">
        <v>150</v>
      </c>
      <c r="P23" s="8">
        <v>300</v>
      </c>
      <c r="Q23" s="6">
        <f t="shared" si="0"/>
        <v>0</v>
      </c>
      <c r="R23" s="6">
        <f>((IF(B23="КС",O11,1))*IF(B23="КВ",O12,1)*IF(B23="ИК",O13,1)*IF(B23="Инкл",O14,1)*IF(B23="БМК,МКВ",O15,1)*IF(B23="ГГКп",O16,1)*IF(B23="АК",O17,1)*IF(B23="РК",O18,1)*IF(B23="шаблон",O19,1)*IF(B23="викиз",O20,1)*IF(B23="бквр",O21,1)*IF(B23="аинк",O22,1)*IF(B23="эмдс",O23,1)*IF(B23="сгдт",O24,1)*IF(B23="термометрия",O25,1))</f>
        <v>1</v>
      </c>
      <c r="S23" s="6">
        <f>((IF(B23="КС",P11,1))*IF(B23="КВ",P12,1)*IF(B23="ИК",P13,1)*IF(B23="Инкл",P14,1)*IF(B23="БМК,МКВ",P15,1)*IF(B23="ГГКп",P16,1)*IF(B23="АК",P17,1)*IF(B23="РК",P18,1)*IF(B23="шаблон",P19,1)*IF(B23="викиз",P20,1)*IF(B23="бквр",P21,1)*IF(B23="аинк",P22,1)*IF(B23="эмдс",P23,1)*IF(B23="сгдт",P24,1)*IF(B23="термометрия",P25,1))</f>
        <v>1</v>
      </c>
      <c r="U23" s="6">
        <v>15</v>
      </c>
      <c r="V23" s="6">
        <f t="shared" si="1"/>
        <v>42.75</v>
      </c>
      <c r="W23" s="6">
        <v>15</v>
      </c>
      <c r="X23" s="6">
        <v>15</v>
      </c>
      <c r="Y23" s="6">
        <v>4000</v>
      </c>
      <c r="Z23" s="6">
        <f t="shared" si="8"/>
        <v>0</v>
      </c>
      <c r="AA23" s="6">
        <f t="shared" si="7"/>
        <v>0</v>
      </c>
      <c r="AB23" s="6">
        <f t="shared" si="2"/>
        <v>0</v>
      </c>
      <c r="AC23" s="6">
        <f t="shared" si="3"/>
        <v>12</v>
      </c>
      <c r="AD23" s="6">
        <f t="shared" si="4"/>
        <v>-0.56999999999999995</v>
      </c>
    </row>
    <row r="24" spans="2:30" ht="15.75">
      <c r="B24" s="13"/>
      <c r="C24" s="14"/>
      <c r="D24" s="14"/>
      <c r="E24" s="14"/>
      <c r="F24" s="14"/>
      <c r="G24" s="14"/>
      <c r="H24" s="15">
        <f>(IF(B24="КС",IF(G24=200,O11,P11),1))*(IF(B24="КВ",IF(G24=200,O12,P12),1)*(IF(B24="ИК",IF(G24=200,O13,P13),1)*(IF(B24="Инкл",IF(G24=200,O14,P14),1)*(IF(B24="БМК,МКВ",IF(G24=200,O15,P15),1)*(IF(B24="ГГКп",IF(G24=200,O16,P16),1)*(IF(B24="АК",IF(G24=200,O17,P17),1)*(IF(B24="РК",IF(G24=200,O18,P18),1)*(IF(B24="шаблон",IF(G24=200,O19,P19),1)*(IF(B24="викиз",IF(G24=200,O20,P20),1)*(IF(B24="бквр",IF(G24=200,O21,P21),1)*(IF(B24="аинк",IF(G24=200,O22,P22),1)*(IF(B24="эмдс",IF(G24=200,O23,P23),1)*(IF(B24="сгдт",IF(G24=200,O24,P24),1)*(IF(B24="термометрия",IF(G24=200,O25,P25),1)))))))))))))))</f>
        <v>1</v>
      </c>
      <c r="I24" s="16">
        <f t="shared" si="5"/>
        <v>0</v>
      </c>
      <c r="J24" s="2">
        <f t="shared" si="6"/>
        <v>0</v>
      </c>
      <c r="K24" s="8"/>
      <c r="L24" s="8"/>
      <c r="M24" s="8"/>
      <c r="N24" s="2" t="s">
        <v>47</v>
      </c>
      <c r="O24" s="8">
        <v>350</v>
      </c>
      <c r="P24" s="8">
        <v>600</v>
      </c>
      <c r="Q24" s="6">
        <f t="shared" si="0"/>
        <v>0</v>
      </c>
      <c r="R24" s="6">
        <f>((IF(B24="КС",O11,1))*IF(B24="КВ",O12,1)*IF(B24="ИК",O13,1)*IF(B24="Инкл",O14,1)*IF(B24="БМК,МКВ",O15,1)*IF(B24="ГГКп",O16,1)*IF(B24="АК",O17,1)*IF(B24="РК",O18,1)*IF(B24="шаблон",O19,1)*IF(B24="викиз",O20,1)*IF(B24="бквр",O21,1)*IF(B24="аинк",O22,1)*IF(B24="эмдс",O23,1)*IF(B24="сгдт",O24,1)*IF(B24="термометрия",O25,1))</f>
        <v>1</v>
      </c>
      <c r="S24" s="6">
        <f>((IF(B24="КС",P11,1))*IF(B24="КВ",P12,1)*IF(B24="ИК",P13,1)*IF(B24="Инкл",P14,1)*IF(B24="БМК,МКВ",P15,1)*IF(B24="ГГКп",P16,1)*IF(B24="АК",P17,1)*IF(B24="РК",P18,1)*IF(B24="шаблон",P19,1)*IF(B24="викиз",P20,1)*IF(B24="бквр",P21,1)*IF(B24="аинк",P22,1)*IF(B24="эмдс",P23,1)*IF(B24="сгдт",P24,1)*IF(B24="термометрия",P25,1))</f>
        <v>1</v>
      </c>
      <c r="U24" s="6">
        <v>15</v>
      </c>
      <c r="V24" s="6">
        <f t="shared" si="1"/>
        <v>42.75</v>
      </c>
      <c r="W24" s="6">
        <v>15</v>
      </c>
      <c r="X24" s="6">
        <v>15</v>
      </c>
      <c r="Y24" s="6">
        <v>4000</v>
      </c>
      <c r="Z24" s="6">
        <f t="shared" si="8"/>
        <v>0</v>
      </c>
      <c r="AA24" s="6">
        <f t="shared" si="7"/>
        <v>0</v>
      </c>
      <c r="AB24" s="6">
        <f t="shared" si="2"/>
        <v>0</v>
      </c>
      <c r="AC24" s="6">
        <f t="shared" si="3"/>
        <v>12</v>
      </c>
      <c r="AD24" s="6">
        <f t="shared" si="4"/>
        <v>-0.56999999999999995</v>
      </c>
    </row>
    <row r="25" spans="2:30" ht="15.75">
      <c r="B25" s="13"/>
      <c r="C25" s="14"/>
      <c r="D25" s="14"/>
      <c r="E25" s="14"/>
      <c r="F25" s="14"/>
      <c r="G25" s="14"/>
      <c r="H25" s="15">
        <f>(IF(B25="КС",IF(G25=200,O11,P11),1))*(IF(B25="КВ",IF(G25=200,O12,P12),1)*(IF(B25="ИК",IF(G25=200,O13,P13),1)*(IF(B25="Инкл",IF(G25=200,O14,P14),1)*(IF(B25="БМК,МКВ",IF(G25=200,O15,P15),1)*(IF(B25="ГГКп",IF(G25=200,O16,P16),1)*(IF(B25="АК",IF(G25=200,O17,P17),1)*(IF(B25="РК",IF(G25=200,O18,P18),1)*(IF(B25="шаблон",IF(G25=200,O19,P19),1)*(IF(B25="викиз",IF(G25=200,O20,P20),1)*(IF(B25="бквр",IF(G25=200,O21,P21),1)*(IF(B25="аинк",IF(G25=200,O22,P22),1)*(IF(B25="эмдс",IF(G25=200,O23,P23),1)*(IF(B25="сгдт",IF(G25=200,O24,P24),1)*(IF(B25="термометрия",IF(G25=200,O25,P25),1)))))))))))))))</f>
        <v>1</v>
      </c>
      <c r="I25" s="16">
        <f t="shared" si="5"/>
        <v>0</v>
      </c>
      <c r="J25" s="2">
        <f t="shared" si="6"/>
        <v>0</v>
      </c>
      <c r="K25" s="8"/>
      <c r="L25" s="8"/>
      <c r="M25" s="8"/>
      <c r="N25" s="2" t="s">
        <v>48</v>
      </c>
      <c r="O25" s="8">
        <v>600</v>
      </c>
      <c r="P25" s="8">
        <v>1000</v>
      </c>
      <c r="Q25" s="6">
        <f t="shared" si="0"/>
        <v>0</v>
      </c>
      <c r="R25" s="6">
        <f>((IF(B25="КС",O11,1))*IF(B25="КВ",O12,1)*IF(B25="ИК",O13,1)*IF(B25="Инкл",O14,1)*IF(B25="БМК,МКВ",O15,1)*IF(B25="ГГКп",O16,1)*IF(B25="АК",O17,1)*IF(B25="РК",O18,1)*IF(B25="шаблон",O19,1)*IF(B25="викиз",O20,1)*IF(B25="бквр",O21,1)*IF(B25="аинк",O22,1)*IF(B25="эмдс",O23,1)*IF(B25="сгдт",O24,1)*IF(B25="термометрия",O25,1))</f>
        <v>1</v>
      </c>
      <c r="S25" s="6">
        <f>((IF(B25="КС",P11,1))*IF(B25="КВ",P12,1)*IF(B25="ИК",P13,1)*IF(B25="Инкл",P14,1)*IF(B25="БМК,МКВ",P15,1)*IF(B25="ГГКп",P16,1)*IF(B25="АК",P17,1)*IF(B25="РК",P18,1)*IF(B25="шаблон",P19,1)*IF(B25="викиз",P20,1)*IF(B25="бквр",P21,1)*IF(B25="аинк",P22,1)*IF(B25="эмдс",P23,1)*IF(B25="сгдт",P24,1)*IF(B25="термометрия",P25,1))</f>
        <v>1</v>
      </c>
      <c r="U25" s="6">
        <v>15</v>
      </c>
      <c r="V25" s="6">
        <f t="shared" si="1"/>
        <v>42.75</v>
      </c>
      <c r="W25" s="6">
        <v>15</v>
      </c>
      <c r="X25" s="6">
        <v>15</v>
      </c>
      <c r="Y25" s="6">
        <v>4000</v>
      </c>
      <c r="Z25" s="6">
        <f t="shared" si="8"/>
        <v>0</v>
      </c>
      <c r="AA25" s="6">
        <f t="shared" si="7"/>
        <v>0</v>
      </c>
      <c r="AB25" s="6">
        <f t="shared" si="2"/>
        <v>0</v>
      </c>
      <c r="AC25" s="6">
        <f t="shared" si="3"/>
        <v>12</v>
      </c>
      <c r="AD25" s="6">
        <f t="shared" si="4"/>
        <v>-0.56999999999999995</v>
      </c>
    </row>
    <row r="26" spans="2:30" ht="15.75">
      <c r="B26" s="13"/>
      <c r="C26" s="14"/>
      <c r="D26" s="14"/>
      <c r="E26" s="14"/>
      <c r="F26" s="14"/>
      <c r="G26" s="14"/>
      <c r="H26" s="15">
        <f>(IF(B26="КС",IF(G26=200,O11,P11),1))*(IF(B26="КВ",IF(G26=200,O12,P12),1)*(IF(B26="ИК",IF(G26=200,O13,P13),1)*(IF(B26="Инкл",IF(G26=200,O14,P14),1)*(IF(B26="БМК,МКВ",IF(G26=200,O15,P15),1)*(IF(B26="ГГКп",IF(G26=200,O16,P16),1)*(IF(B26="АК",IF(G26=200,O17,P17),1)*(IF(B26="РК",IF(G26=200,O18,P18),1)*(IF(B26="шаблон",IF(G26=200,O19,P19),1)*(IF(B26="викиз",IF(G26=200,O20,P20),1)*(IF(B26="бквр",IF(G26=200,O21,P21),1)*(IF(B26="аинк",IF(G26=200,O22,P22),1)*(IF(B26="эмдс",IF(G26=200,O23,P23),1)*(IF(B26="сгдт",IF(G26=200,O24,P24),1)*(IF(B26="термометрия",IF(G26=200,O25,P25),1)))))))))))))))</f>
        <v>1</v>
      </c>
      <c r="I26" s="16">
        <f t="shared" si="5"/>
        <v>0</v>
      </c>
      <c r="J26" s="2">
        <f t="shared" si="6"/>
        <v>0</v>
      </c>
      <c r="K26" s="8"/>
      <c r="L26" s="8"/>
      <c r="M26" s="8"/>
      <c r="N26" s="2"/>
      <c r="O26" s="8"/>
      <c r="P26" s="8"/>
      <c r="Q26" s="6">
        <f t="shared" si="0"/>
        <v>0</v>
      </c>
      <c r="R26" s="6">
        <f>((IF(B26="КС",O11,1))*IF(B26="КВ",O12,1)*IF(B26="ИК",O13,1)*IF(B26="Инкл",O14,1)*IF(B26="БМК,МКВ",O15,1)*IF(B26="ГГКп",O16,1)*IF(B26="АК",O17,1)*IF(B26="РК",O18,1)*IF(B26="шаблон",O19,1)*IF(B26="викиз",O20,1)*IF(B26="бквр",O21,1)*IF(B26="аинк",O22,1)*IF(B26="эмдс",O23,1)*IF(B26="сгдт",O24,1)*IF(B26="термометрия",O25,1))</f>
        <v>1</v>
      </c>
      <c r="S26" s="6">
        <f>((IF(B26="КС",P11,1))*IF(B26="КВ",P12,1)*IF(B26="ИК",P13,1)*IF(B26="Инкл",P14,1)*IF(B26="БМК,МКВ",P15,1)*IF(B26="ГГКп",P16,1)*IF(B26="АК",P17,1)*IF(B26="РК",P18,1)*IF(B26="шаблон",P19,1)*IF(B26="викиз",P20,1)*IF(B26="бквр",P21,1)*IF(B26="аинк",P22,1)*IF(B26="эмдс",P23,1)*IF(B26="сгдт",P24,1)*IF(B26="термометрия",P25,1))</f>
        <v>1</v>
      </c>
      <c r="U26" s="6">
        <v>15</v>
      </c>
      <c r="V26" s="6">
        <f t="shared" si="1"/>
        <v>42.75</v>
      </c>
      <c r="W26" s="6">
        <v>15</v>
      </c>
      <c r="X26" s="6">
        <v>15</v>
      </c>
      <c r="Y26" s="6">
        <v>4000</v>
      </c>
      <c r="Z26" s="6">
        <f t="shared" si="8"/>
        <v>0</v>
      </c>
      <c r="AA26" s="6">
        <f t="shared" si="7"/>
        <v>0</v>
      </c>
      <c r="AB26" s="6">
        <f t="shared" si="2"/>
        <v>0</v>
      </c>
      <c r="AC26" s="6">
        <f t="shared" si="3"/>
        <v>12</v>
      </c>
      <c r="AD26" s="6">
        <f t="shared" si="4"/>
        <v>-0.56999999999999995</v>
      </c>
    </row>
    <row r="27" spans="2:30" ht="15.75">
      <c r="B27" s="13"/>
      <c r="C27" s="14"/>
      <c r="D27" s="14"/>
      <c r="E27" s="14"/>
      <c r="F27" s="14"/>
      <c r="G27" s="14"/>
      <c r="H27" s="15">
        <f>(IF(B27="КС",IF(G27=200,O11,P11),1))*(IF(B27="КВ",IF(G27=200,O12,P12),1)*(IF(B27="ИК",IF(G27=200,O13,P13),1)*(IF(B27="Инкл",IF(G27=200,O14,P14),1)*(IF(B27="БМК,МКВ",IF(G27=200,O15,P15),1)*(IF(B27="ГГКп",IF(G27=200,O16,P16),1)*(IF(B27="АК",IF(G27=200,O17,P17),1)*(IF(B27="РК",IF(G27=200,O18,P18),1)*(IF(B27="шаблон",IF(G27=200,O19,P19),1)*(IF(B27="викиз",IF(G27=200,O20,P20),1)*(IF(B27="бквр",IF(G27=200,O21,P21),1)*(IF(B27="аинк",IF(G27=200,O22,P22),1)*(IF(B27="эмдс",IF(G27=200,O23,P23),1)*(IF(B27="сгдт",IF(G27=200,O24,P24),1)*(IF(B27="термометрия",IF(G27=200,O25,P25),1)))))))))))))))</f>
        <v>1</v>
      </c>
      <c r="I27" s="16">
        <f t="shared" si="5"/>
        <v>0</v>
      </c>
      <c r="J27" s="2">
        <f t="shared" si="6"/>
        <v>0</v>
      </c>
      <c r="K27" s="8"/>
      <c r="L27" s="8"/>
      <c r="M27" s="8"/>
      <c r="N27" s="2"/>
      <c r="O27" s="8"/>
      <c r="P27" s="8"/>
      <c r="Q27" s="6">
        <f t="shared" si="0"/>
        <v>0</v>
      </c>
      <c r="R27" s="6">
        <f>((IF(B27="КС",O11,1))*IF(B27="КВ",O12,1)*IF(B27="ИК",O13,1)*IF(B27="Инкл",O14,1)*IF(B27="БМК,МКВ",O15,1)*IF(B27="ГГКп",O16,1)*IF(B27="АК",O17,1)*IF(B27="РК",O18,1)*IF(B27="шаблон",O19,1)*IF(B27="викиз",O20,1)*IF(B27="бквр",O21,1)*IF(B27="аинк",O22,1)*IF(B27="эмдс",O23,1)*IF(B27="сгдт",O24,1)*IF(B27="термометрия",O25,1))</f>
        <v>1</v>
      </c>
      <c r="S27" s="6">
        <f>((IF(B27="КС",P11,1))*IF(B27="КВ",P12,1)*IF(B27="ИК",P13,1)*IF(B27="Инкл",P14,1)*IF(B27="БМК,МКВ",P15,1)*IF(B27="ГГКп",P16,1)*IF(B27="АК",P17,1)*IF(B27="РК",P18,1)*IF(B27="шаблон",P19,1)*IF(B27="викиз",P20,1)*IF(B27="бквр",P21,1)*IF(B27="аинк",P22,1)*IF(B27="эмдс",P23,1)*IF(B27="сгдт",P24,1)*IF(B27="термометрия",P25,1))</f>
        <v>1</v>
      </c>
      <c r="U27" s="6">
        <v>15</v>
      </c>
      <c r="V27" s="6">
        <f t="shared" si="1"/>
        <v>42.75</v>
      </c>
      <c r="W27" s="6">
        <v>15</v>
      </c>
      <c r="X27" s="6">
        <v>15</v>
      </c>
      <c r="Y27" s="6">
        <v>4000</v>
      </c>
      <c r="Z27" s="6">
        <f t="shared" si="8"/>
        <v>0</v>
      </c>
      <c r="AA27" s="6">
        <f t="shared" si="7"/>
        <v>0</v>
      </c>
      <c r="AB27" s="6">
        <f t="shared" si="2"/>
        <v>0</v>
      </c>
      <c r="AC27" s="6">
        <f t="shared" si="3"/>
        <v>12</v>
      </c>
      <c r="AD27" s="6">
        <f t="shared" si="4"/>
        <v>-0.56999999999999995</v>
      </c>
    </row>
    <row r="28" spans="2:30" ht="15.75">
      <c r="B28" s="13"/>
      <c r="C28" s="14"/>
      <c r="D28" s="14"/>
      <c r="E28" s="14"/>
      <c r="F28" s="14"/>
      <c r="G28" s="14"/>
      <c r="H28" s="15">
        <f>(IF(B28="КС",IF(G28=200,O11,P11),1))*(IF(B28="КВ",IF(G28=200,O12,P12),1)*(IF(B28="ИК",IF(G28=200,O13,P13),1)*(IF(B28="Инкл",IF(G28=200,O14,P14),1)*(IF(B28="БМК,МКВ",IF(G28=200,O15,P15),1)*(IF(B28="ГГКп",IF(G28=200,O16,P16),1)*(IF(B28="АК",IF(G28=200,O17,P17),1)*(IF(B28="РК",IF(G28=200,O18,P18),1)*(IF(B28="шаблон",IF(G28=200,O19,P19),1)*(IF(B28="викиз",IF(G28=200,O20,P20),1)*(IF(B28="бквр",IF(G28=200,O21,P21),1)*(IF(B28="аинк",IF(G28=200,O22,P22),1)*(IF(B28="эмдс",IF(G28=200,O23,P23),1)*(IF(B28="сгдт",IF(G28=200,O24,P24),1)*(IF(B28="термометрия",IF(G28=200,O25,P25),1)))))))))))))))</f>
        <v>1</v>
      </c>
      <c r="I28" s="16">
        <f t="shared" si="5"/>
        <v>0</v>
      </c>
      <c r="J28" s="2">
        <f t="shared" si="6"/>
        <v>0</v>
      </c>
      <c r="K28" s="8"/>
      <c r="L28" s="8"/>
      <c r="M28" s="8"/>
      <c r="N28" s="2"/>
      <c r="O28" s="8"/>
      <c r="P28" s="8"/>
      <c r="Q28" s="6">
        <f t="shared" si="0"/>
        <v>0</v>
      </c>
      <c r="R28" s="6">
        <f>((IF(B28="КС",O11,1))*IF(B28="КВ",O12,1)*IF(B28="ИК",O13,1)*IF(B28="Инкл",O14,1)*IF(B28="БМК,МКВ",O15,1)*IF(B28="ГГКп",O16,1)*IF(B28="АК",O17,1)*IF(B28="РК",O18,1)*IF(B28="шаблон",O19,1)*IF(B28="викиз",O20,1)*IF(B28="бквр",O21,1)*IF(B28="аинк",O22,1)*IF(B28="эмдс",O23,1)*IF(B28="сгдт",O24,1)*IF(B28="термометрия",O25,1))</f>
        <v>1</v>
      </c>
      <c r="S28" s="6">
        <f>((IF(B28="КС",P11,1))*IF(B28="КВ",P12,1)*IF(B28="ИК",P13,1)*IF(B28="Инкл",P14,1)*IF(B28="БМК,МКВ",P15,1)*IF(B28="ГГКп",P16,1)*IF(B28="АК",P17,1)*IF(B28="РК",P18,1)*IF(B28="шаблон",P19,1)*IF(B28="викиз",P20,1)*IF(B28="бквр",P21,1)*IF(B28="аинк",P22,1)*IF(B28="эмдс",P23,1)*IF(B28="сгдт",P24,1)*IF(B28="термометрия",P25,1))</f>
        <v>1</v>
      </c>
      <c r="U28" s="6">
        <v>15</v>
      </c>
      <c r="V28" s="6">
        <f t="shared" si="1"/>
        <v>42.75</v>
      </c>
      <c r="W28" s="6">
        <v>15</v>
      </c>
      <c r="X28" s="6">
        <v>15</v>
      </c>
      <c r="Y28" s="6">
        <v>4000</v>
      </c>
      <c r="Z28" s="6">
        <f t="shared" si="8"/>
        <v>0</v>
      </c>
      <c r="AA28" s="6">
        <f t="shared" si="7"/>
        <v>0</v>
      </c>
      <c r="AB28" s="6">
        <f t="shared" si="2"/>
        <v>0</v>
      </c>
      <c r="AC28" s="6">
        <f t="shared" si="3"/>
        <v>12</v>
      </c>
      <c r="AD28" s="6">
        <f t="shared" si="4"/>
        <v>-0.56999999999999995</v>
      </c>
    </row>
    <row r="29" spans="2:30" ht="15.7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2:30" ht="15.7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2:30" ht="22.5">
      <c r="B31" s="12" t="s">
        <v>50</v>
      </c>
      <c r="C31" s="12">
        <f>I4/60</f>
        <v>2.9143100000000004</v>
      </c>
      <c r="D31" s="1"/>
      <c r="E31" s="1" t="s">
        <v>59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2:30" ht="15.7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5" spans="1:9" ht="54" customHeight="1">
      <c r="A35" s="27" t="s">
        <v>52</v>
      </c>
      <c r="B35" s="27"/>
      <c r="C35" s="27"/>
      <c r="D35" s="27"/>
      <c r="E35" s="27"/>
      <c r="F35" s="27"/>
      <c r="G35" s="27"/>
      <c r="H35" s="27"/>
      <c r="I35" s="27"/>
    </row>
    <row r="36" spans="1:9" ht="20.25">
      <c r="A36" s="9"/>
      <c r="B36" s="9"/>
      <c r="C36" s="10"/>
    </row>
    <row r="37" spans="1:9" ht="20.25">
      <c r="A37" s="9"/>
      <c r="B37" s="9"/>
      <c r="C37" s="10"/>
    </row>
  </sheetData>
  <dataConsolidate>
    <dataRefs count="1">
      <dataRef ref="J11:J17" sheet="Лист1" r:id="rId1"/>
    </dataRefs>
  </dataConsolidate>
  <mergeCells count="1">
    <mergeCell ref="A35:I35"/>
  </mergeCells>
  <dataValidations count="2">
    <dataValidation type="list" allowBlank="1" showInputMessage="1" showErrorMessage="1" sqref="G11:G28">
      <formula1>$T$11:$T$12</formula1>
    </dataValidation>
    <dataValidation type="list" allowBlank="1" showInputMessage="1" showErrorMessage="1" sqref="B11:B28">
      <formula1>$N$11:$N$25</formula1>
    </dataValidation>
  </dataValidation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КС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2021-12-05T18:42:26Z</dcterms:modified>
</cp:coreProperties>
</file>